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16" windowWidth="10020" windowHeight="8820" tabRatio="935" firstSheet="33" activeTab="34"/>
  </bookViews>
  <sheets>
    <sheet name="First-Page" sheetId="110" r:id="rId1"/>
    <sheet name="Contents" sheetId="140" r:id="rId2"/>
    <sheet name="Sheet1" sheetId="134" r:id="rId3"/>
    <sheet name="AT-1-Gen_Info " sheetId="56" r:id="rId4"/>
    <sheet name="AT-2-S1 BUDGET" sheetId="96" r:id="rId5"/>
    <sheet name="AT_2A_fundflow" sheetId="99" r:id="rId6"/>
    <sheet name="AT-3" sheetId="100" r:id="rId7"/>
    <sheet name="AT3A_cvrg(Insti)_PY" sheetId="1" r:id="rId8"/>
    <sheet name="AT3B_cvrg(Insti)_UPY " sheetId="58" r:id="rId9"/>
    <sheet name="AT3C_cvrg(Insti)_UPY " sheetId="59" r:id="rId10"/>
    <sheet name="enrolment vs availed_PY" sheetId="60" r:id="rId11"/>
    <sheet name="enrolment vs availed_UPY" sheetId="47" r:id="rId12"/>
    <sheet name="AT-4B" sheetId="141" r:id="rId13"/>
    <sheet name="T5_PLAN_vs_PRFM" sheetId="4" r:id="rId14"/>
    <sheet name="T5A_PLAN_vs_PRFM " sheetId="111" r:id="rId15"/>
    <sheet name="T5B_PLAN_vs_PRFM  (2)" sheetId="127" r:id="rId16"/>
    <sheet name="T5C_Drought_PLAN_vs_PRFM " sheetId="113" r:id="rId17"/>
    <sheet name="T5D_Drought_PLAN_vs_PRFM  " sheetId="112" r:id="rId18"/>
    <sheet name="T6_FG_py_Utlsn" sheetId="5" r:id="rId19"/>
    <sheet name="T6A_FG_Upy_Utlsn " sheetId="74" r:id="rId20"/>
    <sheet name="T6B_Pay_FG_FCI_Pry" sheetId="86" r:id="rId21"/>
    <sheet name="T6C_Coarse_Grain" sheetId="128" r:id="rId22"/>
    <sheet name="T7_CC_PY_Utlsn" sheetId="7" r:id="rId23"/>
    <sheet name="T7ACC_UPY_Utlsn " sheetId="75" r:id="rId24"/>
    <sheet name="AT-8_Hon_CCH_Pry" sheetId="88" r:id="rId25"/>
    <sheet name="AT-8A_Hon_CCH_UPry" sheetId="114" r:id="rId26"/>
    <sheet name="AT9_TA" sheetId="13" r:id="rId27"/>
    <sheet name="AT10_MME" sheetId="14" r:id="rId28"/>
    <sheet name="AT10A_" sheetId="138" r:id="rId29"/>
    <sheet name="AT-10 B" sheetId="121" r:id="rId30"/>
    <sheet name="AT-10 C" sheetId="123" r:id="rId31"/>
    <sheet name="AT-10D" sheetId="102" r:id="rId32"/>
    <sheet name="AT-10 E" sheetId="142" r:id="rId33"/>
    <sheet name="AT-10 F Drinking Water" sheetId="150" r:id="rId34"/>
    <sheet name="AT11_KS Year wise" sheetId="115" r:id="rId35"/>
    <sheet name="AT11A_KS-District wise" sheetId="16" r:id="rId36"/>
    <sheet name="AT12_KD-New" sheetId="26" r:id="rId37"/>
    <sheet name="AT12A_KD-Replacement" sheetId="117" r:id="rId38"/>
    <sheet name="Mode of cooking" sheetId="103" r:id="rId39"/>
    <sheet name="AT-14" sheetId="124" r:id="rId40"/>
    <sheet name="AT-14 A" sheetId="135" r:id="rId41"/>
    <sheet name="AT-15" sheetId="132" r:id="rId42"/>
    <sheet name="AT-16" sheetId="133" r:id="rId43"/>
    <sheet name="AT_17_Coverage-RBSK " sheetId="93" r:id="rId44"/>
    <sheet name="AT18_Details_Community " sheetId="66" r:id="rId45"/>
    <sheet name="AT_19_Impl_Agency" sheetId="84" r:id="rId46"/>
    <sheet name="AT_20_CentralCookingagency " sheetId="119" r:id="rId47"/>
    <sheet name="AT-21" sheetId="105" r:id="rId48"/>
    <sheet name="AT-22" sheetId="108" r:id="rId49"/>
    <sheet name="AT-23 MIS" sheetId="101" r:id="rId50"/>
    <sheet name="AT-23A _AMS" sheetId="139" r:id="rId51"/>
    <sheet name="AT-24" sheetId="104" r:id="rId52"/>
    <sheet name="AT-25" sheetId="109" r:id="rId53"/>
    <sheet name="Sheet1 (2)" sheetId="137" r:id="rId54"/>
    <sheet name="AT26_NoWD" sheetId="27" r:id="rId55"/>
    <sheet name="AT26A_NoWD" sheetId="28" r:id="rId56"/>
    <sheet name="AT27_Req_FG_CA_Pry" sheetId="29" r:id="rId57"/>
    <sheet name="AT27A_Req_FG_CA_U Pry " sheetId="144" r:id="rId58"/>
    <sheet name="AT27B_Req_FG_CA_N CLP" sheetId="145" r:id="rId59"/>
    <sheet name="AT27C_Req_FG_Drought -Pry " sheetId="146" r:id="rId60"/>
    <sheet name="AT27D_Req_FG_Drought -UPry " sheetId="147" r:id="rId61"/>
    <sheet name="AT_28_RqmtKitchen" sheetId="62" r:id="rId62"/>
    <sheet name="AT-28A_RqmtPlinthArea" sheetId="78" r:id="rId63"/>
    <sheet name="AT29_K_D" sheetId="72" r:id="rId64"/>
    <sheet name="AT-30_Coook-cum-Helper" sheetId="65" r:id="rId65"/>
    <sheet name="AT_31_Budget_provision " sheetId="98" r:id="rId66"/>
    <sheet name="AT32_Drought Pry Util" sheetId="148" r:id="rId67"/>
    <sheet name="AT-32A Drought UPry Util" sheetId="149" r:id="rId68"/>
  </sheets>
  <definedNames>
    <definedName name="_xlnm.Print_Area" localSheetId="43">'AT_17_Coverage-RBSK '!$A$1:$L$53</definedName>
    <definedName name="_xlnm.Print_Area" localSheetId="45">AT_19_Impl_Agency!$A$1:$J$32</definedName>
    <definedName name="_xlnm.Print_Area" localSheetId="46">'AT_20_CentralCookingagency '!$A$1:$M$27</definedName>
    <definedName name="_xlnm.Print_Area" localSheetId="61">AT_28_RqmtKitchen!$A$1:$S$34</definedName>
    <definedName name="_xlnm.Print_Area" localSheetId="5">AT_2A_fundflow!$A$1:$V$27</definedName>
    <definedName name="_xlnm.Print_Area" localSheetId="65">'AT_31_Budget_provision '!$A$1:$W$31</definedName>
    <definedName name="_xlnm.Print_Area" localSheetId="29">'AT-10 B'!$A$1:$J$50</definedName>
    <definedName name="_xlnm.Print_Area" localSheetId="30">'AT-10 C'!$A$1:$J$24</definedName>
    <definedName name="_xlnm.Print_Area" localSheetId="32">'AT-10 E'!$A$1:$G$47</definedName>
    <definedName name="_xlnm.Print_Area" localSheetId="33">'AT-10 F Drinking Water'!$A$1:$O$50</definedName>
    <definedName name="_xlnm.Print_Area" localSheetId="27">AT10_MME!$A$1:$H$32</definedName>
    <definedName name="_xlnm.Print_Area" localSheetId="28">AT10A_!$A$1:$E$50</definedName>
    <definedName name="_xlnm.Print_Area" localSheetId="31">'AT-10D'!$A$1:$H$33</definedName>
    <definedName name="_xlnm.Print_Area" localSheetId="34">'AT11_KS Year wise'!$A$1:$K$28</definedName>
    <definedName name="_xlnm.Print_Area" localSheetId="35">'AT11A_KS-District wise'!$A$1:$K$51</definedName>
    <definedName name="_xlnm.Print_Area" localSheetId="36">'AT12_KD-New'!$A$1:$K$57</definedName>
    <definedName name="_xlnm.Print_Area" localSheetId="37">'AT12A_KD-Replacement'!$A$1:$K$58</definedName>
    <definedName name="_xlnm.Print_Area" localSheetId="39">'AT-14'!$A$1:$N$47</definedName>
    <definedName name="_xlnm.Print_Area" localSheetId="40">'AT-14 A'!$A$1:$H$20</definedName>
    <definedName name="_xlnm.Print_Area" localSheetId="41">'AT-15'!$A$1:$L$24</definedName>
    <definedName name="_xlnm.Print_Area" localSheetId="42">'AT-16'!$A$1:$K$28</definedName>
    <definedName name="_xlnm.Print_Area" localSheetId="44">'AT18_Details_Community '!$A$1:$F$50</definedName>
    <definedName name="_xlnm.Print_Area" localSheetId="3">'AT-1-Gen_Info '!$A$1:$T$70</definedName>
    <definedName name="_xlnm.Print_Area" localSheetId="51">'AT-24'!$A$1:$M$25</definedName>
    <definedName name="_xlnm.Print_Area" localSheetId="54">AT26_NoWD!$A$1:$L$31</definedName>
    <definedName name="_xlnm.Print_Area" localSheetId="55">AT26A_NoWD!$A$1:$K$31</definedName>
    <definedName name="_xlnm.Print_Area" localSheetId="56">AT27_Req_FG_CA_Pry!$A$1:$R$53</definedName>
    <definedName name="_xlnm.Print_Area" localSheetId="57">'AT27A_Req_FG_CA_U Pry '!$A$1:$R$53</definedName>
    <definedName name="_xlnm.Print_Area" localSheetId="58">'AT27B_Req_FG_CA_N CLP'!$A$1:$N$52</definedName>
    <definedName name="_xlnm.Print_Area" localSheetId="59">'AT27C_Req_FG_Drought -Pry '!$A$1:$N$32</definedName>
    <definedName name="_xlnm.Print_Area" localSheetId="60">'AT27D_Req_FG_Drought -UPry '!$A$1:$N$34</definedName>
    <definedName name="_xlnm.Print_Area" localSheetId="62">'AT-28A_RqmtPlinthArea'!$A$1:$S$34</definedName>
    <definedName name="_xlnm.Print_Area" localSheetId="63">AT29_K_D!$A$1:$AE$49</definedName>
    <definedName name="_xlnm.Print_Area" localSheetId="4">'AT-2-S1 BUDGET'!$A$1:$V$29</definedName>
    <definedName name="_xlnm.Print_Area" localSheetId="64">'AT-30_Coook-cum-Helper'!$A$1:$L$49</definedName>
    <definedName name="_xlnm.Print_Area" localSheetId="66">'AT32_Drought Pry Util'!$A$1:$L$50</definedName>
    <definedName name="_xlnm.Print_Area" localSheetId="67">'AT-32A Drought UPry Util'!$A$1:$L$50</definedName>
    <definedName name="_xlnm.Print_Area" localSheetId="7">'AT3A_cvrg(Insti)_PY'!$A$1:$N$56</definedName>
    <definedName name="_xlnm.Print_Area" localSheetId="8">'AT3B_cvrg(Insti)_UPY '!$A$1:$N$55</definedName>
    <definedName name="_xlnm.Print_Area" localSheetId="9">'AT3C_cvrg(Insti)_UPY '!$A$1:$N$54</definedName>
    <definedName name="_xlnm.Print_Area" localSheetId="24">'AT-8_Hon_CCH_Pry'!$A$1:$V$52</definedName>
    <definedName name="_xlnm.Print_Area" localSheetId="25">'AT-8A_Hon_CCH_UPry'!$A$1:$V$51</definedName>
    <definedName name="_xlnm.Print_Area" localSheetId="26">AT9_TA!$A$1:$I$50</definedName>
    <definedName name="_xlnm.Print_Area" localSheetId="1">Contents!$A$1:$C$66</definedName>
    <definedName name="_xlnm.Print_Area" localSheetId="10">'enrolment vs availed_PY'!$A$1:$Q$53</definedName>
    <definedName name="_xlnm.Print_Area" localSheetId="11">'enrolment vs availed_UPY'!$A$1:$Q$54</definedName>
    <definedName name="_xlnm.Print_Area" localSheetId="38">'Mode of cooking'!$A$1:$H$48</definedName>
    <definedName name="_xlnm.Print_Area" localSheetId="2">Sheet1!$A$1:$J$24</definedName>
    <definedName name="_xlnm.Print_Area" localSheetId="53">'Sheet1 (2)'!$A$1:$J$24</definedName>
    <definedName name="_xlnm.Print_Area" localSheetId="13">T5_PLAN_vs_PRFM!$A$1:$J$50</definedName>
    <definedName name="_xlnm.Print_Area" localSheetId="14">'T5A_PLAN_vs_PRFM '!$A$1:$J$50</definedName>
    <definedName name="_xlnm.Print_Area" localSheetId="15">'T5B_PLAN_vs_PRFM  (2)'!$A$1:$J$50</definedName>
    <definedName name="_xlnm.Print_Area" localSheetId="16">'T5C_Drought_PLAN_vs_PRFM '!$A$1:$J$51</definedName>
    <definedName name="_xlnm.Print_Area" localSheetId="17">'T5D_Drought_PLAN_vs_PRFM  '!$A$1:$J$50</definedName>
    <definedName name="_xlnm.Print_Area" localSheetId="18">T6_FG_py_Utlsn!$A$1:$L$50</definedName>
    <definedName name="_xlnm.Print_Area" localSheetId="19">'T6A_FG_Upy_Utlsn '!$A$1:$L$51</definedName>
    <definedName name="_xlnm.Print_Area" localSheetId="20">T6B_Pay_FG_FCI_Pry!$A$1:$M$53</definedName>
    <definedName name="_xlnm.Print_Area" localSheetId="21">T6C_Coarse_Grain!$A$1:$L$53</definedName>
    <definedName name="_xlnm.Print_Area" localSheetId="22">T7_CC_PY_Utlsn!$A$1:$Q$53</definedName>
    <definedName name="_xlnm.Print_Area" localSheetId="23">'T7ACC_UPY_Utlsn '!$A$1:$Q$51</definedName>
  </definedNames>
  <calcPr calcId="145621"/>
</workbook>
</file>

<file path=xl/calcChain.xml><?xml version="1.0" encoding="utf-8"?>
<calcChain xmlns="http://schemas.openxmlformats.org/spreadsheetml/2006/main">
  <c r="U13" i="5" l="1"/>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12" i="5"/>
  <c r="I80" i="111"/>
  <c r="J80" i="111"/>
  <c r="L63" i="111"/>
  <c r="L64" i="111"/>
  <c r="L65" i="111"/>
  <c r="L66" i="111"/>
  <c r="L67" i="111"/>
  <c r="L68" i="111"/>
  <c r="L69" i="111"/>
  <c r="L62" i="111"/>
  <c r="N13" i="5" l="1"/>
  <c r="O13" i="5"/>
  <c r="P13" i="5"/>
  <c r="Q13" i="5"/>
  <c r="N14" i="5"/>
  <c r="O14" i="5"/>
  <c r="P14" i="5"/>
  <c r="Q14" i="5"/>
  <c r="N15" i="5"/>
  <c r="O15" i="5"/>
  <c r="P15" i="5"/>
  <c r="Q15" i="5"/>
  <c r="N16" i="5"/>
  <c r="O16" i="5"/>
  <c r="P16" i="5"/>
  <c r="Q16" i="5"/>
  <c r="N17" i="5"/>
  <c r="O17" i="5"/>
  <c r="P17" i="5"/>
  <c r="Q17" i="5"/>
  <c r="N18" i="5"/>
  <c r="O18" i="5"/>
  <c r="P18" i="5"/>
  <c r="Q18" i="5"/>
  <c r="N19" i="5"/>
  <c r="O19" i="5"/>
  <c r="P19" i="5"/>
  <c r="Q19" i="5"/>
  <c r="N20" i="5"/>
  <c r="O20" i="5"/>
  <c r="P20" i="5"/>
  <c r="Q20" i="5"/>
  <c r="N21" i="5"/>
  <c r="O21" i="5"/>
  <c r="P21" i="5"/>
  <c r="Q21" i="5"/>
  <c r="N22" i="5"/>
  <c r="O22" i="5"/>
  <c r="P22" i="5"/>
  <c r="Q22" i="5"/>
  <c r="N23" i="5"/>
  <c r="O23" i="5"/>
  <c r="P23" i="5"/>
  <c r="Q23" i="5"/>
  <c r="N24" i="5"/>
  <c r="O24" i="5"/>
  <c r="P24" i="5"/>
  <c r="Q24" i="5"/>
  <c r="N25" i="5"/>
  <c r="O25" i="5"/>
  <c r="P25" i="5"/>
  <c r="Q25" i="5"/>
  <c r="N26" i="5"/>
  <c r="O26" i="5"/>
  <c r="P26" i="5"/>
  <c r="Q26" i="5"/>
  <c r="N27" i="5"/>
  <c r="O27" i="5"/>
  <c r="P27" i="5"/>
  <c r="Q27" i="5"/>
  <c r="N28" i="5"/>
  <c r="O28" i="5"/>
  <c r="P28" i="5"/>
  <c r="Q28" i="5"/>
  <c r="N29" i="5"/>
  <c r="O29" i="5"/>
  <c r="P29" i="5"/>
  <c r="Q29" i="5"/>
  <c r="N30" i="5"/>
  <c r="O30" i="5"/>
  <c r="P30" i="5"/>
  <c r="Q30" i="5"/>
  <c r="N31" i="5"/>
  <c r="O31" i="5"/>
  <c r="P31" i="5"/>
  <c r="Q31" i="5"/>
  <c r="N32" i="5"/>
  <c r="O32" i="5"/>
  <c r="P32" i="5"/>
  <c r="Q32" i="5"/>
  <c r="N33" i="5"/>
  <c r="O33" i="5"/>
  <c r="P33" i="5"/>
  <c r="Q33" i="5"/>
  <c r="N34" i="5"/>
  <c r="O34" i="5"/>
  <c r="P34" i="5"/>
  <c r="Q34" i="5"/>
  <c r="N35" i="5"/>
  <c r="O35" i="5"/>
  <c r="P35" i="5"/>
  <c r="Q35" i="5"/>
  <c r="N36" i="5"/>
  <c r="O36" i="5"/>
  <c r="P36" i="5"/>
  <c r="Q36" i="5"/>
  <c r="N37" i="5"/>
  <c r="O37" i="5"/>
  <c r="P37" i="5"/>
  <c r="Q37" i="5"/>
  <c r="N38" i="5"/>
  <c r="O38" i="5"/>
  <c r="P38" i="5"/>
  <c r="Q38" i="5"/>
  <c r="N39" i="5"/>
  <c r="O39" i="5"/>
  <c r="P39" i="5"/>
  <c r="Q39" i="5"/>
  <c r="N40" i="5"/>
  <c r="O40" i="5"/>
  <c r="P40" i="5"/>
  <c r="Q40" i="5"/>
  <c r="N41" i="5"/>
  <c r="O41" i="5"/>
  <c r="P41" i="5"/>
  <c r="Q41" i="5"/>
  <c r="N42" i="5"/>
  <c r="O42" i="5"/>
  <c r="P42" i="5"/>
  <c r="Q42" i="5"/>
  <c r="N43" i="5"/>
  <c r="O43" i="5"/>
  <c r="P43" i="5"/>
  <c r="Q43" i="5"/>
  <c r="O44" i="5"/>
  <c r="O12" i="5"/>
  <c r="P12" i="5"/>
  <c r="Q12" i="5"/>
  <c r="N12" i="5"/>
  <c r="I19" i="98" l="1"/>
  <c r="J19" i="98"/>
  <c r="K19" i="98"/>
  <c r="D43" i="138" l="1"/>
  <c r="J23" i="28"/>
  <c r="I23" i="28"/>
  <c r="F23" i="28"/>
  <c r="E23" i="28"/>
  <c r="D23" i="28"/>
  <c r="G22" i="28"/>
  <c r="H22" i="28" s="1"/>
  <c r="G21" i="28"/>
  <c r="H21" i="28" s="1"/>
  <c r="G20" i="28"/>
  <c r="H20" i="28" s="1"/>
  <c r="G19" i="28"/>
  <c r="H19" i="28" s="1"/>
  <c r="G18" i="28"/>
  <c r="H18" i="28" s="1"/>
  <c r="G17" i="28"/>
  <c r="H17" i="28" s="1"/>
  <c r="G16" i="28"/>
  <c r="H16" i="28" s="1"/>
  <c r="G15" i="28"/>
  <c r="H15" i="28" s="1"/>
  <c r="G14" i="28"/>
  <c r="H14" i="28" s="1"/>
  <c r="G13" i="28"/>
  <c r="H13" i="28" s="1"/>
  <c r="G12" i="28"/>
  <c r="H12" i="28" s="1"/>
  <c r="G11" i="28"/>
  <c r="H11" i="28" s="1"/>
  <c r="G23" i="28" l="1"/>
  <c r="H23" i="28"/>
  <c r="D43" i="47" l="1"/>
  <c r="C43" i="60"/>
  <c r="O15" i="88" l="1"/>
  <c r="O16" i="88"/>
  <c r="O17" i="88"/>
  <c r="O18" i="88"/>
  <c r="O19" i="88"/>
  <c r="O20" i="88"/>
  <c r="O21" i="88"/>
  <c r="O22" i="88"/>
  <c r="O23" i="88"/>
  <c r="O24" i="88"/>
  <c r="O25" i="88"/>
  <c r="O26" i="88"/>
  <c r="O27" i="88"/>
  <c r="O28" i="88"/>
  <c r="O29" i="88"/>
  <c r="O30" i="88"/>
  <c r="O31" i="88"/>
  <c r="O32" i="88"/>
  <c r="O33" i="88"/>
  <c r="O34" i="88"/>
  <c r="O35" i="88"/>
  <c r="O36" i="88"/>
  <c r="O37" i="88"/>
  <c r="O38" i="88"/>
  <c r="O39" i="88"/>
  <c r="O40" i="88"/>
  <c r="O41" i="88"/>
  <c r="O42" i="88"/>
  <c r="O43" i="88"/>
  <c r="O44" i="88"/>
  <c r="O45" i="88"/>
  <c r="O46" i="88"/>
  <c r="O14" i="88"/>
  <c r="O14" i="114"/>
  <c r="O15" i="114"/>
  <c r="O16" i="114"/>
  <c r="O17" i="114"/>
  <c r="O18" i="114"/>
  <c r="O19" i="114"/>
  <c r="O20" i="114"/>
  <c r="O21" i="114"/>
  <c r="O22" i="114"/>
  <c r="O23" i="114"/>
  <c r="O24" i="114"/>
  <c r="O25" i="114"/>
  <c r="O26" i="114"/>
  <c r="O27" i="114"/>
  <c r="O28" i="114"/>
  <c r="O29" i="114"/>
  <c r="O30" i="114"/>
  <c r="O31" i="114"/>
  <c r="O32" i="114"/>
  <c r="O33" i="114"/>
  <c r="O34" i="114"/>
  <c r="O35" i="114"/>
  <c r="O36" i="114"/>
  <c r="O37" i="114"/>
  <c r="O38" i="114"/>
  <c r="O39" i="114"/>
  <c r="O40" i="114"/>
  <c r="O41" i="114"/>
  <c r="O42" i="114"/>
  <c r="O43" i="114"/>
  <c r="O44" i="114"/>
  <c r="O45" i="114"/>
  <c r="O13" i="114"/>
  <c r="N14" i="114"/>
  <c r="N15" i="114"/>
  <c r="N16" i="114"/>
  <c r="N17" i="114"/>
  <c r="N18" i="114"/>
  <c r="N19" i="114"/>
  <c r="N20" i="114"/>
  <c r="N21" i="114"/>
  <c r="N22" i="114"/>
  <c r="N23" i="114"/>
  <c r="N24" i="114"/>
  <c r="N25" i="114"/>
  <c r="N26" i="114"/>
  <c r="N27" i="114"/>
  <c r="N28" i="114"/>
  <c r="N29" i="114"/>
  <c r="N30" i="114"/>
  <c r="N31" i="114"/>
  <c r="N32" i="114"/>
  <c r="N33" i="114"/>
  <c r="N34" i="114"/>
  <c r="N35" i="114"/>
  <c r="N36" i="114"/>
  <c r="N37" i="114"/>
  <c r="N38" i="114"/>
  <c r="N39" i="114"/>
  <c r="N40" i="114"/>
  <c r="N41" i="114"/>
  <c r="N42" i="114"/>
  <c r="N43" i="114"/>
  <c r="N44" i="114"/>
  <c r="N45" i="114"/>
  <c r="N13" i="114"/>
  <c r="N15" i="88"/>
  <c r="N16" i="88"/>
  <c r="N17" i="88"/>
  <c r="N18" i="88"/>
  <c r="N19" i="88"/>
  <c r="N20" i="88"/>
  <c r="N21" i="88"/>
  <c r="N22" i="88"/>
  <c r="N23" i="88"/>
  <c r="N24" i="88"/>
  <c r="N25" i="88"/>
  <c r="N26" i="88"/>
  <c r="N27" i="88"/>
  <c r="N28" i="88"/>
  <c r="N29" i="88"/>
  <c r="N30" i="88"/>
  <c r="N31" i="88"/>
  <c r="N32" i="88"/>
  <c r="N33" i="88"/>
  <c r="N34" i="88"/>
  <c r="N35" i="88"/>
  <c r="N36" i="88"/>
  <c r="N37" i="88"/>
  <c r="N38" i="88"/>
  <c r="N39" i="88"/>
  <c r="N40" i="88"/>
  <c r="N41" i="88"/>
  <c r="N42" i="88"/>
  <c r="N43" i="88"/>
  <c r="N44" i="88"/>
  <c r="N45" i="88"/>
  <c r="N46" i="88"/>
  <c r="N14" i="88"/>
  <c r="H13" i="127" l="1"/>
  <c r="H14" i="127"/>
  <c r="H15" i="127"/>
  <c r="H16" i="127"/>
  <c r="H17" i="127"/>
  <c r="H18" i="127"/>
  <c r="H19" i="127"/>
  <c r="H20" i="127"/>
  <c r="H21" i="127"/>
  <c r="H22" i="127"/>
  <c r="H23" i="127"/>
  <c r="H24" i="127"/>
  <c r="H25" i="127"/>
  <c r="H26" i="127"/>
  <c r="H27" i="127"/>
  <c r="H28" i="127"/>
  <c r="H29" i="127"/>
  <c r="H30" i="127"/>
  <c r="H31" i="127"/>
  <c r="H32" i="127"/>
  <c r="H33" i="127"/>
  <c r="H34" i="127"/>
  <c r="H35" i="127"/>
  <c r="H36" i="127"/>
  <c r="H37" i="127"/>
  <c r="H38" i="127"/>
  <c r="H39" i="127"/>
  <c r="H40" i="127"/>
  <c r="H41" i="127"/>
  <c r="H42" i="127"/>
  <c r="H43" i="127"/>
  <c r="H12" i="127"/>
  <c r="H13" i="111"/>
  <c r="O13" i="111" s="1"/>
  <c r="H14" i="111"/>
  <c r="O14" i="111" s="1"/>
  <c r="H15" i="111"/>
  <c r="O15" i="111" s="1"/>
  <c r="H16" i="111"/>
  <c r="O16" i="111" s="1"/>
  <c r="H17" i="111"/>
  <c r="O17" i="111" s="1"/>
  <c r="H18" i="111"/>
  <c r="O18" i="111" s="1"/>
  <c r="H19" i="111"/>
  <c r="O19" i="111" s="1"/>
  <c r="H20" i="111"/>
  <c r="O20" i="111" s="1"/>
  <c r="H21" i="111"/>
  <c r="O21" i="111" s="1"/>
  <c r="H22" i="111"/>
  <c r="O22" i="111" s="1"/>
  <c r="H23" i="111"/>
  <c r="O23" i="111" s="1"/>
  <c r="H24" i="111"/>
  <c r="O24" i="111" s="1"/>
  <c r="H25" i="111"/>
  <c r="O25" i="111" s="1"/>
  <c r="H26" i="111"/>
  <c r="O26" i="111" s="1"/>
  <c r="H27" i="111"/>
  <c r="O27" i="111" s="1"/>
  <c r="H28" i="111"/>
  <c r="O28" i="111" s="1"/>
  <c r="H29" i="111"/>
  <c r="O29" i="111" s="1"/>
  <c r="H30" i="111"/>
  <c r="O30" i="111" s="1"/>
  <c r="H31" i="111"/>
  <c r="O31" i="111" s="1"/>
  <c r="H32" i="111"/>
  <c r="O32" i="111" s="1"/>
  <c r="H33" i="111"/>
  <c r="O33" i="111" s="1"/>
  <c r="H34" i="111"/>
  <c r="O34" i="111" s="1"/>
  <c r="H35" i="111"/>
  <c r="O35" i="111" s="1"/>
  <c r="H36" i="111"/>
  <c r="O36" i="111" s="1"/>
  <c r="H37" i="111"/>
  <c r="O37" i="111" s="1"/>
  <c r="H38" i="111"/>
  <c r="O38" i="111" s="1"/>
  <c r="H39" i="111"/>
  <c r="O39" i="111" s="1"/>
  <c r="H40" i="111"/>
  <c r="O40" i="111" s="1"/>
  <c r="H41" i="111"/>
  <c r="O41" i="111" s="1"/>
  <c r="H42" i="111"/>
  <c r="O42" i="111" s="1"/>
  <c r="H43" i="111"/>
  <c r="O43" i="111" s="1"/>
  <c r="H12" i="111"/>
  <c r="O12" i="111" s="1"/>
  <c r="D41" i="141"/>
  <c r="Q12" i="111" l="1"/>
  <c r="S12" i="111"/>
  <c r="Q41" i="111"/>
  <c r="S41" i="111"/>
  <c r="Q37" i="111"/>
  <c r="S37" i="111"/>
  <c r="Q33" i="111"/>
  <c r="S33" i="111"/>
  <c r="Q29" i="111"/>
  <c r="S29" i="111"/>
  <c r="Q25" i="111"/>
  <c r="S25" i="111"/>
  <c r="Q21" i="111"/>
  <c r="S21" i="111"/>
  <c r="Q17" i="111"/>
  <c r="S17" i="111"/>
  <c r="Q13" i="111"/>
  <c r="S13" i="111"/>
  <c r="Q42" i="111"/>
  <c r="S42" i="111"/>
  <c r="Q38" i="111"/>
  <c r="S38" i="111"/>
  <c r="Q34" i="111"/>
  <c r="S34" i="111"/>
  <c r="Q30" i="111"/>
  <c r="S30" i="111"/>
  <c r="Q26" i="111"/>
  <c r="S26" i="111"/>
  <c r="Q22" i="111"/>
  <c r="S22" i="111"/>
  <c r="Q18" i="111"/>
  <c r="S18" i="111"/>
  <c r="Q14" i="111"/>
  <c r="S14" i="111"/>
  <c r="Q43" i="111"/>
  <c r="S43" i="111"/>
  <c r="Q39" i="111"/>
  <c r="S39" i="111"/>
  <c r="Q35" i="111"/>
  <c r="S35" i="111"/>
  <c r="Q31" i="111"/>
  <c r="S31" i="111"/>
  <c r="Q27" i="111"/>
  <c r="S27" i="111"/>
  <c r="Q23" i="111"/>
  <c r="S23" i="111"/>
  <c r="Q19" i="111"/>
  <c r="S19" i="111"/>
  <c r="Q15" i="111"/>
  <c r="S15" i="111"/>
  <c r="S40" i="111"/>
  <c r="Q40" i="111"/>
  <c r="S36" i="111"/>
  <c r="Q36" i="111"/>
  <c r="S32" i="111"/>
  <c r="Q32" i="111"/>
  <c r="S28" i="111"/>
  <c r="Q28" i="111"/>
  <c r="S24" i="111"/>
  <c r="Q24" i="111"/>
  <c r="S20" i="111"/>
  <c r="Q20" i="111"/>
  <c r="S16" i="111"/>
  <c r="Q16" i="111"/>
  <c r="O43" i="47"/>
  <c r="H44" i="127" s="1"/>
  <c r="N43" i="47"/>
  <c r="M43" i="47"/>
  <c r="N43" i="60"/>
  <c r="M43" i="60"/>
  <c r="P44" i="139"/>
  <c r="O44" i="139"/>
  <c r="N44" i="139"/>
  <c r="N44" i="101"/>
  <c r="O44" i="101"/>
  <c r="P44" i="101"/>
  <c r="C28" i="96"/>
  <c r="H44" i="111" l="1"/>
  <c r="O42" i="150"/>
  <c r="N42" i="150"/>
  <c r="M42" i="150"/>
  <c r="L42" i="150"/>
  <c r="K42" i="150"/>
  <c r="J42" i="150"/>
  <c r="I42" i="150"/>
  <c r="H42" i="150"/>
  <c r="G42" i="150"/>
  <c r="F42" i="150"/>
  <c r="H52" i="111" l="1"/>
  <c r="O44" i="111"/>
  <c r="G54" i="56"/>
  <c r="D54" i="56"/>
  <c r="G53" i="56"/>
  <c r="D53" i="56"/>
  <c r="S38" i="56"/>
  <c r="Q38" i="56"/>
  <c r="O38" i="56"/>
  <c r="K38" i="56"/>
  <c r="I38" i="56"/>
  <c r="G38" i="56"/>
  <c r="E17" i="56"/>
  <c r="J13" i="56"/>
  <c r="H13" i="56"/>
  <c r="F13" i="56"/>
  <c r="D13" i="56"/>
  <c r="B13" i="56"/>
  <c r="L12" i="56"/>
  <c r="L11" i="56"/>
  <c r="P21" i="145"/>
  <c r="S44" i="111" l="1"/>
  <c r="Q44" i="111"/>
  <c r="L13" i="56"/>
  <c r="E43" i="60"/>
  <c r="C43" i="47" l="1"/>
  <c r="E43" i="47"/>
  <c r="D43" i="60"/>
  <c r="F44" i="66" l="1"/>
  <c r="D44" i="66"/>
  <c r="K23" i="27"/>
  <c r="J23" i="27" l="1"/>
  <c r="I23" i="27"/>
  <c r="H21" i="27"/>
  <c r="G12" i="27"/>
  <c r="H12" i="27" s="1"/>
  <c r="G13" i="27"/>
  <c r="H13" i="27" s="1"/>
  <c r="G14" i="27"/>
  <c r="H14" i="27" s="1"/>
  <c r="G15" i="27"/>
  <c r="H15" i="27" s="1"/>
  <c r="G16" i="27"/>
  <c r="H16" i="27" s="1"/>
  <c r="G17" i="27"/>
  <c r="H17" i="27" s="1"/>
  <c r="G18" i="27"/>
  <c r="H18" i="27" s="1"/>
  <c r="G19" i="27"/>
  <c r="H19" i="27" s="1"/>
  <c r="G20" i="27"/>
  <c r="H20" i="27" s="1"/>
  <c r="G21" i="27"/>
  <c r="G22" i="27"/>
  <c r="H22" i="27" s="1"/>
  <c r="G11" i="27"/>
  <c r="H11" i="27" s="1"/>
  <c r="F23" i="27"/>
  <c r="E23" i="27"/>
  <c r="G23" i="27" s="1"/>
  <c r="H23" i="27" s="1"/>
  <c r="D23" i="27"/>
  <c r="D44" i="93"/>
  <c r="E44" i="93"/>
  <c r="F44" i="93"/>
  <c r="G44" i="93"/>
  <c r="H44" i="93"/>
  <c r="I44" i="93"/>
  <c r="J44" i="93"/>
  <c r="C44" i="93"/>
  <c r="K14" i="114" l="1"/>
  <c r="K15" i="114"/>
  <c r="K16" i="114"/>
  <c r="K17" i="114"/>
  <c r="K18" i="114"/>
  <c r="K19" i="114"/>
  <c r="K20" i="114"/>
  <c r="K21" i="114"/>
  <c r="K22" i="114"/>
  <c r="K23" i="114"/>
  <c r="K24" i="114"/>
  <c r="K25" i="114"/>
  <c r="K26" i="114"/>
  <c r="K27" i="114"/>
  <c r="K28" i="114"/>
  <c r="K29" i="114"/>
  <c r="K30" i="114"/>
  <c r="K31" i="114"/>
  <c r="K32" i="114"/>
  <c r="K33" i="114"/>
  <c r="K34" i="114"/>
  <c r="K35" i="114"/>
  <c r="K36" i="114"/>
  <c r="K37" i="114"/>
  <c r="K38" i="114"/>
  <c r="K39" i="114"/>
  <c r="K40" i="114"/>
  <c r="K41" i="114"/>
  <c r="K42" i="114"/>
  <c r="K43" i="114"/>
  <c r="K44" i="114"/>
  <c r="K45" i="114"/>
  <c r="K13" i="114"/>
  <c r="K46" i="88"/>
  <c r="K15" i="88"/>
  <c r="K16" i="88"/>
  <c r="K17" i="88"/>
  <c r="K18" i="88"/>
  <c r="K19" i="88"/>
  <c r="K20" i="88"/>
  <c r="K21" i="88"/>
  <c r="K22" i="88"/>
  <c r="K23" i="88"/>
  <c r="K24" i="88"/>
  <c r="K25" i="88"/>
  <c r="K26" i="88"/>
  <c r="K27" i="88"/>
  <c r="K28" i="88"/>
  <c r="K29" i="88"/>
  <c r="K30" i="88"/>
  <c r="K31" i="88"/>
  <c r="K32" i="88"/>
  <c r="K33" i="88"/>
  <c r="K34" i="88"/>
  <c r="K35" i="88"/>
  <c r="K36" i="88"/>
  <c r="K37" i="88"/>
  <c r="K38" i="88"/>
  <c r="K39" i="88"/>
  <c r="K40" i="88"/>
  <c r="K41" i="88"/>
  <c r="K42" i="88"/>
  <c r="K43" i="88"/>
  <c r="K44" i="88"/>
  <c r="K45" i="88"/>
  <c r="K14" i="88"/>
  <c r="D42" i="103" l="1"/>
  <c r="E44" i="66" l="1"/>
  <c r="C44" i="66"/>
  <c r="N10" i="124"/>
  <c r="N11" i="124"/>
  <c r="N12" i="124"/>
  <c r="N13" i="124"/>
  <c r="N14" i="124"/>
  <c r="N15" i="124"/>
  <c r="N16" i="124"/>
  <c r="N17" i="124"/>
  <c r="N18" i="124"/>
  <c r="N19" i="124"/>
  <c r="N20" i="124"/>
  <c r="N21" i="124"/>
  <c r="N22" i="124"/>
  <c r="N23" i="124"/>
  <c r="N24" i="124"/>
  <c r="N25" i="124"/>
  <c r="N26" i="124"/>
  <c r="N27" i="124"/>
  <c r="N28" i="124"/>
  <c r="N29" i="124"/>
  <c r="N30" i="124"/>
  <c r="N31" i="124"/>
  <c r="N32" i="124"/>
  <c r="N33" i="124"/>
  <c r="N34" i="124"/>
  <c r="N35" i="124"/>
  <c r="N36" i="124"/>
  <c r="N37" i="124"/>
  <c r="N38" i="124"/>
  <c r="N39" i="124"/>
  <c r="N40" i="124"/>
  <c r="N41" i="124"/>
  <c r="N9" i="124"/>
  <c r="E41" i="124"/>
  <c r="F41" i="124"/>
  <c r="G41" i="124"/>
  <c r="H41" i="124"/>
  <c r="I41" i="124"/>
  <c r="L41" i="124"/>
  <c r="D41" i="124"/>
  <c r="F41" i="142" l="1"/>
  <c r="E41" i="142"/>
  <c r="M45" i="75" l="1"/>
  <c r="L45" i="75"/>
  <c r="J45" i="75"/>
  <c r="I45" i="75"/>
  <c r="H14" i="75"/>
  <c r="H15" i="75"/>
  <c r="H16" i="75"/>
  <c r="H17" i="75"/>
  <c r="H18" i="75"/>
  <c r="H19" i="75"/>
  <c r="H20" i="75"/>
  <c r="H21" i="75"/>
  <c r="H22" i="75"/>
  <c r="H23" i="75"/>
  <c r="H24" i="75"/>
  <c r="H25" i="75"/>
  <c r="H26" i="75"/>
  <c r="H27" i="75"/>
  <c r="H28" i="75"/>
  <c r="H29" i="75"/>
  <c r="H30" i="75"/>
  <c r="H31" i="75"/>
  <c r="H32" i="75"/>
  <c r="H33" i="75"/>
  <c r="H34" i="75"/>
  <c r="H35" i="75"/>
  <c r="H36" i="75"/>
  <c r="H37" i="75"/>
  <c r="H38" i="75"/>
  <c r="H39" i="75"/>
  <c r="H40" i="75"/>
  <c r="H41" i="75"/>
  <c r="H42" i="75"/>
  <c r="H43" i="75"/>
  <c r="H44" i="75"/>
  <c r="F45" i="75"/>
  <c r="H45" i="75" s="1"/>
  <c r="C45" i="75"/>
  <c r="M46" i="7"/>
  <c r="L46" i="7"/>
  <c r="J46" i="7"/>
  <c r="I46" i="7"/>
  <c r="F46" i="7"/>
  <c r="D46" i="7"/>
  <c r="C46" i="7"/>
  <c r="M44" i="139"/>
  <c r="L44" i="139"/>
  <c r="K44" i="139"/>
  <c r="J44" i="139"/>
  <c r="I44" i="139"/>
  <c r="H44" i="139"/>
  <c r="G44" i="139"/>
  <c r="F44" i="139"/>
  <c r="E44" i="139"/>
  <c r="D44" i="139"/>
  <c r="C44" i="139"/>
  <c r="L25" i="98" l="1"/>
  <c r="M25" i="98"/>
  <c r="N25" i="98"/>
  <c r="O25" i="98"/>
  <c r="P25" i="98"/>
  <c r="Q25" i="98"/>
  <c r="D25" i="98"/>
  <c r="E25" i="98"/>
  <c r="F25" i="98"/>
  <c r="G25" i="98"/>
  <c r="H25" i="98"/>
  <c r="C25" i="98"/>
  <c r="R16" i="98"/>
  <c r="S16" i="98"/>
  <c r="T16" i="98"/>
  <c r="R17" i="98"/>
  <c r="S17" i="98"/>
  <c r="T17" i="98"/>
  <c r="R18" i="98"/>
  <c r="S18" i="98"/>
  <c r="T18" i="98"/>
  <c r="R19" i="98"/>
  <c r="S19" i="98"/>
  <c r="T19" i="98"/>
  <c r="T15" i="98"/>
  <c r="S15" i="98"/>
  <c r="R15" i="98"/>
  <c r="I16" i="98"/>
  <c r="U16" i="98" s="1"/>
  <c r="J16" i="98"/>
  <c r="K16" i="98"/>
  <c r="I17" i="98"/>
  <c r="J17" i="98"/>
  <c r="K17" i="98"/>
  <c r="I18" i="98"/>
  <c r="J18" i="98"/>
  <c r="K18" i="98"/>
  <c r="W18" i="98" s="1"/>
  <c r="K15" i="98"/>
  <c r="W15" i="98" s="1"/>
  <c r="J15" i="98"/>
  <c r="I15" i="98"/>
  <c r="U17" i="98" l="1"/>
  <c r="W17" i="98"/>
  <c r="U18" i="98"/>
  <c r="T25" i="98"/>
  <c r="R25" i="98"/>
  <c r="V15" i="98"/>
  <c r="J25" i="98"/>
  <c r="K25" i="98"/>
  <c r="S25" i="98"/>
  <c r="U15" i="98"/>
  <c r="I25" i="98"/>
  <c r="V17" i="98"/>
  <c r="W19" i="98"/>
  <c r="V19" i="98"/>
  <c r="U19" i="98"/>
  <c r="V18" i="98"/>
  <c r="W16" i="98"/>
  <c r="V16" i="98"/>
  <c r="W25" i="98" l="1"/>
  <c r="U25" i="98"/>
  <c r="V25" i="98"/>
  <c r="H12" i="65"/>
  <c r="I12" i="65" s="1"/>
  <c r="H13" i="65"/>
  <c r="I13" i="65" s="1"/>
  <c r="H14" i="65"/>
  <c r="I14" i="65" s="1"/>
  <c r="H15" i="65"/>
  <c r="I15" i="65" s="1"/>
  <c r="H16" i="65"/>
  <c r="I16" i="65" s="1"/>
  <c r="H17" i="65"/>
  <c r="I17" i="65" s="1"/>
  <c r="H18" i="65"/>
  <c r="I18" i="65" s="1"/>
  <c r="H19" i="65"/>
  <c r="I19" i="65" s="1"/>
  <c r="H20" i="65"/>
  <c r="I20" i="65" s="1"/>
  <c r="H21" i="65"/>
  <c r="I21" i="65" s="1"/>
  <c r="H22" i="65"/>
  <c r="I22" i="65" s="1"/>
  <c r="H23" i="65"/>
  <c r="I23" i="65" s="1"/>
  <c r="H24" i="65"/>
  <c r="I24" i="65" s="1"/>
  <c r="H25" i="65"/>
  <c r="I25" i="65" s="1"/>
  <c r="H26" i="65"/>
  <c r="I26" i="65" s="1"/>
  <c r="H27" i="65"/>
  <c r="I27" i="65" s="1"/>
  <c r="H28" i="65"/>
  <c r="I28" i="65" s="1"/>
  <c r="H29" i="65"/>
  <c r="I29" i="65" s="1"/>
  <c r="H30" i="65"/>
  <c r="I30" i="65" s="1"/>
  <c r="H31" i="65"/>
  <c r="I31" i="65" s="1"/>
  <c r="H32" i="65"/>
  <c r="I32" i="65" s="1"/>
  <c r="H33" i="65"/>
  <c r="I33" i="65" s="1"/>
  <c r="H34" i="65"/>
  <c r="I34" i="65" s="1"/>
  <c r="H35" i="65"/>
  <c r="I35" i="65" s="1"/>
  <c r="H36" i="65"/>
  <c r="I36" i="65" s="1"/>
  <c r="H37" i="65"/>
  <c r="I37" i="65" s="1"/>
  <c r="H38" i="65"/>
  <c r="I38" i="65" s="1"/>
  <c r="H39" i="65"/>
  <c r="I39" i="65" s="1"/>
  <c r="H40" i="65"/>
  <c r="I40" i="65" s="1"/>
  <c r="H41" i="65"/>
  <c r="I41" i="65" s="1"/>
  <c r="H42" i="65"/>
  <c r="I42" i="65" s="1"/>
  <c r="H43" i="65"/>
  <c r="I43" i="65" s="1"/>
  <c r="H11" i="65"/>
  <c r="I11" i="65" s="1"/>
  <c r="D12" i="65"/>
  <c r="E12" i="65" s="1"/>
  <c r="D13" i="65"/>
  <c r="E13" i="65" s="1"/>
  <c r="D14" i="65"/>
  <c r="E14" i="65" s="1"/>
  <c r="D15" i="65"/>
  <c r="E15" i="65" s="1"/>
  <c r="D16" i="65"/>
  <c r="E16" i="65" s="1"/>
  <c r="D17" i="65"/>
  <c r="E17" i="65" s="1"/>
  <c r="D18" i="65"/>
  <c r="E18" i="65" s="1"/>
  <c r="D19" i="65"/>
  <c r="E19" i="65" s="1"/>
  <c r="D20" i="65"/>
  <c r="E20" i="65" s="1"/>
  <c r="D21" i="65"/>
  <c r="E21" i="65" s="1"/>
  <c r="D22" i="65"/>
  <c r="E22" i="65" s="1"/>
  <c r="D23" i="65"/>
  <c r="E23" i="65" s="1"/>
  <c r="D24" i="65"/>
  <c r="E24" i="65" s="1"/>
  <c r="D25" i="65"/>
  <c r="E25" i="65" s="1"/>
  <c r="D26" i="65"/>
  <c r="E26" i="65" s="1"/>
  <c r="D27" i="65"/>
  <c r="E27" i="65" s="1"/>
  <c r="D28" i="65"/>
  <c r="E28" i="65" s="1"/>
  <c r="D29" i="65"/>
  <c r="E29" i="65" s="1"/>
  <c r="D30" i="65"/>
  <c r="E30" i="65" s="1"/>
  <c r="D31" i="65"/>
  <c r="E31" i="65" s="1"/>
  <c r="D32" i="65"/>
  <c r="E32" i="65" s="1"/>
  <c r="D33" i="65"/>
  <c r="E33" i="65" s="1"/>
  <c r="D34" i="65"/>
  <c r="E34" i="65" s="1"/>
  <c r="D35" i="65"/>
  <c r="E35" i="65" s="1"/>
  <c r="D36" i="65"/>
  <c r="E36" i="65" s="1"/>
  <c r="D37" i="65"/>
  <c r="E37" i="65" s="1"/>
  <c r="D38" i="65"/>
  <c r="E38" i="65" s="1"/>
  <c r="D39" i="65"/>
  <c r="E39" i="65" s="1"/>
  <c r="D40" i="65"/>
  <c r="E40" i="65" s="1"/>
  <c r="D41" i="65"/>
  <c r="E41" i="65" s="1"/>
  <c r="D42" i="65"/>
  <c r="E42" i="65" s="1"/>
  <c r="D43" i="65"/>
  <c r="E43" i="65" s="1"/>
  <c r="D11" i="65"/>
  <c r="E11" i="65" s="1"/>
  <c r="F44" i="101"/>
  <c r="G44" i="101"/>
  <c r="H44" i="101"/>
  <c r="I44" i="101"/>
  <c r="J44" i="101"/>
  <c r="K44" i="101"/>
  <c r="L44" i="101"/>
  <c r="M44" i="101"/>
  <c r="E44" i="101"/>
  <c r="D44" i="101"/>
  <c r="C44" i="101"/>
  <c r="F44" i="117"/>
  <c r="F43" i="117"/>
  <c r="F42" i="117"/>
  <c r="F41" i="117"/>
  <c r="F40" i="117"/>
  <c r="F39" i="117"/>
  <c r="F38" i="117"/>
  <c r="F37" i="117"/>
  <c r="F36" i="117"/>
  <c r="F35" i="117"/>
  <c r="F34" i="117"/>
  <c r="F33" i="117"/>
  <c r="F32" i="117"/>
  <c r="F31" i="117"/>
  <c r="F30" i="117"/>
  <c r="F29" i="117"/>
  <c r="F28" i="117"/>
  <c r="F27" i="117"/>
  <c r="F26" i="117"/>
  <c r="F25" i="117"/>
  <c r="F24" i="117"/>
  <c r="F23" i="117"/>
  <c r="F22" i="117"/>
  <c r="F21" i="117"/>
  <c r="F20" i="117"/>
  <c r="F19" i="117"/>
  <c r="F18" i="117"/>
  <c r="F17" i="117"/>
  <c r="F16" i="117"/>
  <c r="F15" i="117"/>
  <c r="F14" i="117"/>
  <c r="F13" i="117"/>
  <c r="F12" i="117"/>
  <c r="D44" i="117"/>
  <c r="D43" i="117"/>
  <c r="D42" i="117"/>
  <c r="D41" i="117"/>
  <c r="D40" i="117"/>
  <c r="D39" i="117"/>
  <c r="D38" i="117"/>
  <c r="D37" i="117"/>
  <c r="D36" i="117"/>
  <c r="D35" i="117"/>
  <c r="D34" i="117"/>
  <c r="D33" i="117"/>
  <c r="D32" i="117"/>
  <c r="D31" i="117"/>
  <c r="D30" i="117"/>
  <c r="D29" i="117"/>
  <c r="D28" i="117"/>
  <c r="D27" i="117"/>
  <c r="D26" i="117"/>
  <c r="D25" i="117"/>
  <c r="D24" i="117"/>
  <c r="D23" i="117"/>
  <c r="D22" i="117"/>
  <c r="D21" i="117"/>
  <c r="D20" i="117"/>
  <c r="D19" i="117"/>
  <c r="D18" i="117"/>
  <c r="D17" i="117"/>
  <c r="D16" i="117"/>
  <c r="D15" i="117"/>
  <c r="D14" i="117"/>
  <c r="D13" i="117"/>
  <c r="D12" i="117"/>
  <c r="K44" i="26"/>
  <c r="F44" i="26"/>
  <c r="D44" i="26"/>
  <c r="F43" i="26"/>
  <c r="D43" i="26"/>
  <c r="F42" i="26"/>
  <c r="D42" i="26"/>
  <c r="F41" i="26"/>
  <c r="D41" i="26"/>
  <c r="F40" i="26"/>
  <c r="D40" i="26"/>
  <c r="F39" i="26"/>
  <c r="D39" i="26"/>
  <c r="F38" i="26"/>
  <c r="D38" i="26"/>
  <c r="F37" i="26"/>
  <c r="D37" i="26"/>
  <c r="F36" i="26"/>
  <c r="D36" i="26"/>
  <c r="F35" i="26"/>
  <c r="D35" i="26"/>
  <c r="F34" i="26"/>
  <c r="D34" i="26"/>
  <c r="F33" i="26"/>
  <c r="D33" i="26"/>
  <c r="F32" i="26"/>
  <c r="D32" i="26"/>
  <c r="F31" i="26"/>
  <c r="D31" i="26"/>
  <c r="F30" i="26"/>
  <c r="D30" i="26"/>
  <c r="F29" i="26"/>
  <c r="D29" i="26"/>
  <c r="F28" i="26"/>
  <c r="D28" i="26"/>
  <c r="F27" i="26"/>
  <c r="D27" i="26"/>
  <c r="F26" i="26"/>
  <c r="D26" i="26"/>
  <c r="F25" i="26"/>
  <c r="D25" i="26"/>
  <c r="F24" i="26"/>
  <c r="D24" i="26"/>
  <c r="F23" i="26"/>
  <c r="D23" i="26"/>
  <c r="F22" i="26"/>
  <c r="D22" i="26"/>
  <c r="F21" i="26"/>
  <c r="D21" i="26"/>
  <c r="F20" i="26"/>
  <c r="D20" i="26"/>
  <c r="F19" i="26"/>
  <c r="D19" i="26"/>
  <c r="F18" i="26"/>
  <c r="D18" i="26"/>
  <c r="F17" i="26"/>
  <c r="D17" i="26"/>
  <c r="F16" i="26"/>
  <c r="D16" i="26"/>
  <c r="F15" i="26"/>
  <c r="D15" i="26"/>
  <c r="F14" i="26"/>
  <c r="D14" i="26"/>
  <c r="F13" i="26"/>
  <c r="D13" i="26"/>
  <c r="F12" i="26"/>
  <c r="D12" i="26"/>
  <c r="K43" i="65" l="1"/>
  <c r="K39" i="65"/>
  <c r="K35" i="65"/>
  <c r="K31" i="65"/>
  <c r="K27" i="65"/>
  <c r="K23" i="65"/>
  <c r="K19" i="65"/>
  <c r="K15" i="65"/>
  <c r="K41" i="65"/>
  <c r="K37" i="65"/>
  <c r="K33" i="65"/>
  <c r="K29" i="65"/>
  <c r="K25" i="65"/>
  <c r="K21" i="65"/>
  <c r="K17" i="65"/>
  <c r="K13" i="65"/>
  <c r="K42" i="65"/>
  <c r="K38" i="65"/>
  <c r="K34" i="65"/>
  <c r="K30" i="65"/>
  <c r="K26" i="65"/>
  <c r="K22" i="65"/>
  <c r="K18" i="65"/>
  <c r="K14" i="65"/>
  <c r="K11" i="65"/>
  <c r="K40" i="65"/>
  <c r="K36" i="65"/>
  <c r="K32" i="65"/>
  <c r="K28" i="65"/>
  <c r="K24" i="65"/>
  <c r="K20" i="65"/>
  <c r="K16" i="65"/>
  <c r="K12" i="65"/>
  <c r="F24" i="115" l="1"/>
  <c r="G24" i="115"/>
  <c r="H24" i="115"/>
  <c r="I24" i="115"/>
  <c r="J24" i="115"/>
  <c r="E24" i="115"/>
  <c r="D24" i="115"/>
  <c r="C24" i="115"/>
  <c r="C10" i="142"/>
  <c r="C11" i="103" s="1"/>
  <c r="C11" i="142"/>
  <c r="C12" i="103" s="1"/>
  <c r="C12" i="142"/>
  <c r="C13" i="103" s="1"/>
  <c r="C13" i="142"/>
  <c r="C14" i="103" s="1"/>
  <c r="C14" i="142"/>
  <c r="C15" i="103" s="1"/>
  <c r="C15" i="142"/>
  <c r="C16" i="103" s="1"/>
  <c r="C16" i="142"/>
  <c r="C17" i="103" s="1"/>
  <c r="C17" i="142"/>
  <c r="C18" i="103" s="1"/>
  <c r="C18" i="142"/>
  <c r="C19" i="103" s="1"/>
  <c r="C19" i="142"/>
  <c r="C20" i="103" s="1"/>
  <c r="C20" i="142"/>
  <c r="C21" i="103" s="1"/>
  <c r="C21" i="142"/>
  <c r="C22" i="103" s="1"/>
  <c r="C22" i="142"/>
  <c r="C23" i="103" s="1"/>
  <c r="C23" i="142"/>
  <c r="C24" i="103" s="1"/>
  <c r="C24" i="142"/>
  <c r="C25" i="103" s="1"/>
  <c r="C25" i="142"/>
  <c r="C26" i="103" s="1"/>
  <c r="C26" i="142"/>
  <c r="C27" i="103" s="1"/>
  <c r="C27" i="142"/>
  <c r="C28" i="103" s="1"/>
  <c r="C28" i="142"/>
  <c r="C29" i="103" s="1"/>
  <c r="C29" i="142"/>
  <c r="C30" i="103" s="1"/>
  <c r="C30" i="142"/>
  <c r="C31" i="103" s="1"/>
  <c r="C31" i="142"/>
  <c r="C32" i="103" s="1"/>
  <c r="C32" i="142"/>
  <c r="C33" i="103" s="1"/>
  <c r="C33" i="142"/>
  <c r="C34" i="103" s="1"/>
  <c r="C34" i="142"/>
  <c r="C35" i="103" s="1"/>
  <c r="C35" i="142"/>
  <c r="C36" i="103" s="1"/>
  <c r="C36" i="142"/>
  <c r="C37" i="103" s="1"/>
  <c r="C37" i="142"/>
  <c r="C38" i="103" s="1"/>
  <c r="C38" i="142"/>
  <c r="C39" i="103" s="1"/>
  <c r="C39" i="142"/>
  <c r="C40" i="103" s="1"/>
  <c r="C40" i="142"/>
  <c r="C41" i="103" s="1"/>
  <c r="C41" i="142"/>
  <c r="C42" i="103" s="1"/>
  <c r="C9" i="142"/>
  <c r="C10" i="103" s="1"/>
  <c r="G26" i="102"/>
  <c r="G25" i="102"/>
  <c r="G23" i="102"/>
  <c r="G22" i="102"/>
  <c r="G16" i="102"/>
  <c r="G15" i="102"/>
  <c r="D44" i="121"/>
  <c r="D26" i="14"/>
  <c r="E26" i="14"/>
  <c r="F26" i="14"/>
  <c r="G26" i="14"/>
  <c r="C26" i="14"/>
  <c r="H12" i="14"/>
  <c r="H26" i="14" s="1"/>
  <c r="D36" i="142" l="1"/>
  <c r="D28" i="142"/>
  <c r="D20" i="142"/>
  <c r="D12" i="142"/>
  <c r="D38" i="142"/>
  <c r="D30" i="142"/>
  <c r="D22" i="142"/>
  <c r="D14" i="142"/>
  <c r="D40" i="142"/>
  <c r="D32" i="142"/>
  <c r="D24" i="142"/>
  <c r="D16" i="142"/>
  <c r="D9" i="142"/>
  <c r="D34" i="142"/>
  <c r="D26" i="142"/>
  <c r="D18" i="142"/>
  <c r="C41" i="124"/>
  <c r="F42" i="103"/>
  <c r="E46" i="103" s="1"/>
  <c r="C37" i="124"/>
  <c r="F38" i="103"/>
  <c r="C29" i="124"/>
  <c r="F30" i="103"/>
  <c r="C25" i="124"/>
  <c r="F26" i="103"/>
  <c r="C21" i="124"/>
  <c r="F22" i="103"/>
  <c r="C17" i="124"/>
  <c r="F18" i="103"/>
  <c r="C9" i="124"/>
  <c r="F10" i="103"/>
  <c r="C38" i="124"/>
  <c r="F39" i="103"/>
  <c r="C34" i="124"/>
  <c r="F35" i="103"/>
  <c r="C30" i="124"/>
  <c r="F31" i="103"/>
  <c r="C26" i="124"/>
  <c r="F27" i="103"/>
  <c r="C22" i="124"/>
  <c r="F23" i="103"/>
  <c r="C18" i="124"/>
  <c r="F19" i="103"/>
  <c r="C14" i="124"/>
  <c r="F15" i="103"/>
  <c r="C10" i="124"/>
  <c r="F11" i="103"/>
  <c r="D39" i="142"/>
  <c r="D35" i="142"/>
  <c r="D31" i="142"/>
  <c r="D27" i="142"/>
  <c r="D23" i="142"/>
  <c r="D19" i="142"/>
  <c r="D15" i="142"/>
  <c r="D11" i="142"/>
  <c r="C31" i="124"/>
  <c r="F32" i="103"/>
  <c r="C11" i="124"/>
  <c r="F12" i="103"/>
  <c r="C39" i="124"/>
  <c r="F40" i="103"/>
  <c r="C35" i="124"/>
  <c r="F36" i="103"/>
  <c r="C27" i="124"/>
  <c r="F28" i="103"/>
  <c r="C23" i="124"/>
  <c r="F24" i="103"/>
  <c r="C19" i="124"/>
  <c r="F20" i="103"/>
  <c r="C15" i="124"/>
  <c r="F16" i="103"/>
  <c r="C40" i="124"/>
  <c r="F41" i="103"/>
  <c r="C36" i="124"/>
  <c r="F37" i="103"/>
  <c r="C32" i="124"/>
  <c r="F33" i="103"/>
  <c r="C28" i="124"/>
  <c r="F29" i="103"/>
  <c r="C24" i="124"/>
  <c r="F25" i="103"/>
  <c r="C20" i="124"/>
  <c r="F21" i="103"/>
  <c r="C16" i="124"/>
  <c r="F17" i="103"/>
  <c r="C12" i="124"/>
  <c r="F13" i="103"/>
  <c r="D41" i="142"/>
  <c r="D37" i="142"/>
  <c r="D33" i="142"/>
  <c r="D29" i="142"/>
  <c r="D25" i="142"/>
  <c r="D21" i="142"/>
  <c r="D17" i="142"/>
  <c r="D13" i="142"/>
  <c r="C33" i="124"/>
  <c r="F34" i="103"/>
  <c r="C13" i="124"/>
  <c r="F14" i="103"/>
  <c r="D44" i="13"/>
  <c r="E44" i="13"/>
  <c r="F44" i="13"/>
  <c r="G44" i="13"/>
  <c r="H44" i="13"/>
  <c r="C44" i="13"/>
  <c r="I12" i="13"/>
  <c r="I44" i="13" s="1"/>
  <c r="K13" i="124" l="1"/>
  <c r="M13" i="124" s="1"/>
  <c r="J13" i="124"/>
  <c r="K12" i="124"/>
  <c r="M12" i="124" s="1"/>
  <c r="J12" i="124"/>
  <c r="K20" i="124"/>
  <c r="M20" i="124" s="1"/>
  <c r="J20" i="124"/>
  <c r="K28" i="124"/>
  <c r="M28" i="124" s="1"/>
  <c r="J28" i="124"/>
  <c r="K36" i="124"/>
  <c r="M36" i="124" s="1"/>
  <c r="J36" i="124"/>
  <c r="K15" i="124"/>
  <c r="M15" i="124" s="1"/>
  <c r="J15" i="124"/>
  <c r="K23" i="124"/>
  <c r="M23" i="124" s="1"/>
  <c r="J23" i="124"/>
  <c r="K35" i="124"/>
  <c r="M35" i="124" s="1"/>
  <c r="J35" i="124"/>
  <c r="K11" i="124"/>
  <c r="M11" i="124" s="1"/>
  <c r="J11" i="124"/>
  <c r="K10" i="124"/>
  <c r="M10" i="124" s="1"/>
  <c r="J10" i="124"/>
  <c r="K18" i="124"/>
  <c r="M18" i="124" s="1"/>
  <c r="J18" i="124"/>
  <c r="K26" i="124"/>
  <c r="M26" i="124" s="1"/>
  <c r="J26" i="124"/>
  <c r="K34" i="124"/>
  <c r="M34" i="124" s="1"/>
  <c r="J34" i="124"/>
  <c r="J9" i="124"/>
  <c r="K9" i="124"/>
  <c r="M9" i="124" s="1"/>
  <c r="K21" i="124"/>
  <c r="M21" i="124" s="1"/>
  <c r="J21" i="124"/>
  <c r="J29" i="124"/>
  <c r="K29" i="124"/>
  <c r="M29" i="124" s="1"/>
  <c r="K41" i="124"/>
  <c r="M41" i="124" s="1"/>
  <c r="J41" i="124"/>
  <c r="J33" i="124"/>
  <c r="K33" i="124"/>
  <c r="M33" i="124" s="1"/>
  <c r="K16" i="124"/>
  <c r="M16" i="124" s="1"/>
  <c r="J16" i="124"/>
  <c r="K24" i="124"/>
  <c r="M24" i="124" s="1"/>
  <c r="J24" i="124"/>
  <c r="K32" i="124"/>
  <c r="M32" i="124" s="1"/>
  <c r="J32" i="124"/>
  <c r="K40" i="124"/>
  <c r="M40" i="124" s="1"/>
  <c r="J40" i="124"/>
  <c r="K19" i="124"/>
  <c r="M19" i="124" s="1"/>
  <c r="J19" i="124"/>
  <c r="K27" i="124"/>
  <c r="M27" i="124" s="1"/>
  <c r="J27" i="124"/>
  <c r="K39" i="124"/>
  <c r="M39" i="124" s="1"/>
  <c r="J39" i="124"/>
  <c r="K31" i="124"/>
  <c r="M31" i="124" s="1"/>
  <c r="J31" i="124"/>
  <c r="J14" i="124"/>
  <c r="K14" i="124"/>
  <c r="M14" i="124" s="1"/>
  <c r="J22" i="124"/>
  <c r="K22" i="124"/>
  <c r="M22" i="124" s="1"/>
  <c r="J30" i="124"/>
  <c r="K30" i="124"/>
  <c r="M30" i="124" s="1"/>
  <c r="K38" i="124"/>
  <c r="M38" i="124" s="1"/>
  <c r="J38" i="124"/>
  <c r="K17" i="124"/>
  <c r="M17" i="124" s="1"/>
  <c r="J17" i="124"/>
  <c r="K25" i="124"/>
  <c r="M25" i="124" s="1"/>
  <c r="J25" i="124"/>
  <c r="K37" i="124"/>
  <c r="M37" i="124" s="1"/>
  <c r="J37" i="124"/>
  <c r="F14" i="114"/>
  <c r="F15" i="114"/>
  <c r="F16" i="114"/>
  <c r="F17" i="114"/>
  <c r="F18" i="114"/>
  <c r="F19" i="114"/>
  <c r="F20" i="114"/>
  <c r="F21" i="114"/>
  <c r="F22" i="114"/>
  <c r="F23" i="114"/>
  <c r="F24" i="114"/>
  <c r="F25" i="114"/>
  <c r="F26" i="114"/>
  <c r="F27" i="114"/>
  <c r="F28" i="114"/>
  <c r="F29" i="114"/>
  <c r="F30" i="114"/>
  <c r="F31" i="114"/>
  <c r="F32" i="114"/>
  <c r="F33" i="114"/>
  <c r="F34" i="114"/>
  <c r="F35" i="114"/>
  <c r="F36" i="114"/>
  <c r="F37" i="114"/>
  <c r="F38" i="114"/>
  <c r="F39" i="114"/>
  <c r="F40" i="114"/>
  <c r="F41" i="114"/>
  <c r="F42" i="114"/>
  <c r="F43" i="114"/>
  <c r="F44" i="114"/>
  <c r="F45" i="114"/>
  <c r="F13" i="114"/>
  <c r="E14" i="114"/>
  <c r="E15" i="114"/>
  <c r="E16" i="114"/>
  <c r="E17" i="114"/>
  <c r="E18" i="114"/>
  <c r="E19" i="114"/>
  <c r="E20" i="114"/>
  <c r="E21" i="114"/>
  <c r="E22" i="114"/>
  <c r="E23" i="114"/>
  <c r="E24" i="114"/>
  <c r="E25" i="114"/>
  <c r="E26" i="114"/>
  <c r="E27" i="114"/>
  <c r="E28" i="114"/>
  <c r="E29" i="114"/>
  <c r="E30" i="114"/>
  <c r="E31" i="114"/>
  <c r="E32" i="114"/>
  <c r="E33" i="114"/>
  <c r="E34" i="114"/>
  <c r="E35" i="114"/>
  <c r="E36" i="114"/>
  <c r="E37" i="114"/>
  <c r="E38" i="114"/>
  <c r="E39" i="114"/>
  <c r="E40" i="114"/>
  <c r="E41" i="114"/>
  <c r="E42" i="114"/>
  <c r="E43" i="114"/>
  <c r="E44" i="114"/>
  <c r="E45" i="114"/>
  <c r="E13" i="114"/>
  <c r="F44" i="74" l="1"/>
  <c r="F44" i="5"/>
  <c r="U44" i="5" l="1"/>
  <c r="Q44" i="5"/>
  <c r="F14" i="86"/>
  <c r="F15" i="86"/>
  <c r="F16" i="86"/>
  <c r="F17" i="86"/>
  <c r="F18" i="86"/>
  <c r="F19" i="86"/>
  <c r="F20" i="86"/>
  <c r="F21" i="86"/>
  <c r="F22" i="86"/>
  <c r="F23" i="86"/>
  <c r="F24" i="86"/>
  <c r="F25" i="86"/>
  <c r="F26" i="86"/>
  <c r="F27" i="86"/>
  <c r="F28" i="86"/>
  <c r="F29" i="86"/>
  <c r="F30" i="86"/>
  <c r="F31" i="86"/>
  <c r="F32" i="86"/>
  <c r="F33" i="86"/>
  <c r="F34" i="86"/>
  <c r="F35" i="86"/>
  <c r="F36" i="86"/>
  <c r="F37" i="86"/>
  <c r="F38" i="86"/>
  <c r="F39" i="86"/>
  <c r="F40" i="86"/>
  <c r="F41" i="86"/>
  <c r="F42" i="86"/>
  <c r="F43" i="86"/>
  <c r="F44" i="86"/>
  <c r="F13" i="86"/>
  <c r="E45" i="86"/>
  <c r="D45" i="86"/>
  <c r="C45" i="86"/>
  <c r="G42" i="86" l="1"/>
  <c r="I42" i="86" s="1"/>
  <c r="K42" i="86" s="1"/>
  <c r="H42" i="86"/>
  <c r="G38" i="86"/>
  <c r="I38" i="86" s="1"/>
  <c r="K38" i="86" s="1"/>
  <c r="H38" i="86"/>
  <c r="G34" i="86"/>
  <c r="I34" i="86" s="1"/>
  <c r="K34" i="86" s="1"/>
  <c r="H34" i="86"/>
  <c r="G30" i="86"/>
  <c r="I30" i="86" s="1"/>
  <c r="K30" i="86" s="1"/>
  <c r="H30" i="86"/>
  <c r="G26" i="86"/>
  <c r="I26" i="86" s="1"/>
  <c r="K26" i="86" s="1"/>
  <c r="H26" i="86"/>
  <c r="G22" i="86"/>
  <c r="I22" i="86" s="1"/>
  <c r="K22" i="86" s="1"/>
  <c r="H22" i="86"/>
  <c r="G18" i="86"/>
  <c r="I18" i="86" s="1"/>
  <c r="K18" i="86" s="1"/>
  <c r="H18" i="86"/>
  <c r="G14" i="86"/>
  <c r="I14" i="86" s="1"/>
  <c r="K14" i="86" s="1"/>
  <c r="H14" i="86"/>
  <c r="G43" i="86"/>
  <c r="I43" i="86" s="1"/>
  <c r="K43" i="86" s="1"/>
  <c r="H43" i="86"/>
  <c r="G39" i="86"/>
  <c r="I39" i="86" s="1"/>
  <c r="K39" i="86" s="1"/>
  <c r="H39" i="86"/>
  <c r="G35" i="86"/>
  <c r="I35" i="86" s="1"/>
  <c r="K35" i="86" s="1"/>
  <c r="H35" i="86"/>
  <c r="G31" i="86"/>
  <c r="I31" i="86" s="1"/>
  <c r="K31" i="86" s="1"/>
  <c r="H31" i="86"/>
  <c r="G27" i="86"/>
  <c r="I27" i="86" s="1"/>
  <c r="K27" i="86" s="1"/>
  <c r="H27" i="86"/>
  <c r="G23" i="86"/>
  <c r="I23" i="86" s="1"/>
  <c r="K23" i="86" s="1"/>
  <c r="H23" i="86"/>
  <c r="G19" i="86"/>
  <c r="I19" i="86" s="1"/>
  <c r="K19" i="86" s="1"/>
  <c r="H19" i="86"/>
  <c r="G15" i="86"/>
  <c r="I15" i="86" s="1"/>
  <c r="K15" i="86" s="1"/>
  <c r="H15" i="86"/>
  <c r="G44" i="86"/>
  <c r="I44" i="86" s="1"/>
  <c r="K44" i="86" s="1"/>
  <c r="H44" i="86"/>
  <c r="G40" i="86"/>
  <c r="I40" i="86" s="1"/>
  <c r="K40" i="86" s="1"/>
  <c r="H40" i="86"/>
  <c r="G36" i="86"/>
  <c r="I36" i="86" s="1"/>
  <c r="K36" i="86" s="1"/>
  <c r="H36" i="86"/>
  <c r="G32" i="86"/>
  <c r="I32" i="86" s="1"/>
  <c r="K32" i="86" s="1"/>
  <c r="H32" i="86"/>
  <c r="G28" i="86"/>
  <c r="I28" i="86" s="1"/>
  <c r="K28" i="86" s="1"/>
  <c r="H28" i="86"/>
  <c r="G24" i="86"/>
  <c r="I24" i="86" s="1"/>
  <c r="K24" i="86" s="1"/>
  <c r="H24" i="86"/>
  <c r="G20" i="86"/>
  <c r="I20" i="86" s="1"/>
  <c r="K20" i="86" s="1"/>
  <c r="H20" i="86"/>
  <c r="G16" i="86"/>
  <c r="I16" i="86" s="1"/>
  <c r="K16" i="86" s="1"/>
  <c r="H16" i="86"/>
  <c r="G13" i="86"/>
  <c r="I13" i="86" s="1"/>
  <c r="K13" i="86" s="1"/>
  <c r="H13" i="86"/>
  <c r="G41" i="86"/>
  <c r="I41" i="86" s="1"/>
  <c r="K41" i="86" s="1"/>
  <c r="H41" i="86"/>
  <c r="G37" i="86"/>
  <c r="I37" i="86" s="1"/>
  <c r="K37" i="86" s="1"/>
  <c r="H37" i="86"/>
  <c r="G33" i="86"/>
  <c r="I33" i="86" s="1"/>
  <c r="K33" i="86" s="1"/>
  <c r="H33" i="86"/>
  <c r="G29" i="86"/>
  <c r="I29" i="86" s="1"/>
  <c r="K29" i="86" s="1"/>
  <c r="H29" i="86"/>
  <c r="G25" i="86"/>
  <c r="I25" i="86" s="1"/>
  <c r="K25" i="86" s="1"/>
  <c r="H25" i="86"/>
  <c r="G21" i="86"/>
  <c r="I21" i="86" s="1"/>
  <c r="K21" i="86" s="1"/>
  <c r="H21" i="86"/>
  <c r="G17" i="86"/>
  <c r="I17" i="86" s="1"/>
  <c r="K17" i="86" s="1"/>
  <c r="H17" i="86"/>
  <c r="F45" i="86"/>
  <c r="G45" i="86" l="1"/>
  <c r="I45" i="86" s="1"/>
  <c r="K45" i="86" s="1"/>
  <c r="H45" i="86"/>
  <c r="E44" i="74"/>
  <c r="E44" i="5" l="1"/>
  <c r="T44" i="5" l="1"/>
  <c r="P44" i="5"/>
  <c r="C44" i="74"/>
  <c r="C44" i="5"/>
  <c r="N44" i="5" s="1"/>
  <c r="J43" i="47"/>
  <c r="C43" i="145" s="1"/>
  <c r="I43" i="47"/>
  <c r="H43" i="47"/>
  <c r="C43" i="144" s="1"/>
  <c r="I43" i="60"/>
  <c r="D43" i="29" s="1"/>
  <c r="H43" i="60"/>
  <c r="K43" i="59"/>
  <c r="J43" i="59"/>
  <c r="I43" i="59"/>
  <c r="H43" i="59"/>
  <c r="F43" i="59"/>
  <c r="E43" i="59"/>
  <c r="D43" i="59"/>
  <c r="C43" i="59"/>
  <c r="K43" i="58"/>
  <c r="J43" i="58"/>
  <c r="I43" i="58"/>
  <c r="H43" i="58"/>
  <c r="F43" i="58"/>
  <c r="E43" i="58"/>
  <c r="D43" i="58"/>
  <c r="C43" i="58"/>
  <c r="K44" i="1"/>
  <c r="J44" i="1"/>
  <c r="I44" i="1"/>
  <c r="H44" i="1"/>
  <c r="F44" i="1"/>
  <c r="E44" i="1"/>
  <c r="D44" i="1"/>
  <c r="D43" i="72" s="1"/>
  <c r="C44" i="1"/>
  <c r="C43" i="72" s="1"/>
  <c r="N43" i="72"/>
  <c r="S43" i="72" s="1"/>
  <c r="S42" i="72"/>
  <c r="S41" i="72"/>
  <c r="S40" i="72"/>
  <c r="S39" i="72"/>
  <c r="S38" i="72"/>
  <c r="S37" i="72"/>
  <c r="S36" i="72"/>
  <c r="S35" i="72"/>
  <c r="S34" i="72"/>
  <c r="S33" i="72"/>
  <c r="S32" i="72"/>
  <c r="S31" i="72"/>
  <c r="S30" i="72"/>
  <c r="S29" i="72"/>
  <c r="S28" i="72"/>
  <c r="S27" i="72"/>
  <c r="S26" i="72"/>
  <c r="S25" i="72"/>
  <c r="S24" i="72"/>
  <c r="S23" i="72"/>
  <c r="S22" i="72"/>
  <c r="S21" i="72"/>
  <c r="S20" i="72"/>
  <c r="S19" i="72"/>
  <c r="S18" i="72"/>
  <c r="S17" i="72"/>
  <c r="S16" i="72"/>
  <c r="S15" i="72"/>
  <c r="S14" i="72"/>
  <c r="S13" i="72"/>
  <c r="S12" i="72"/>
  <c r="S11" i="72"/>
  <c r="C12" i="72"/>
  <c r="D12" i="72"/>
  <c r="E12" i="72"/>
  <c r="F12" i="72"/>
  <c r="C13" i="72"/>
  <c r="D13" i="72"/>
  <c r="E13" i="72"/>
  <c r="F13" i="72"/>
  <c r="C14" i="72"/>
  <c r="D14" i="72"/>
  <c r="E14" i="72"/>
  <c r="F14" i="72"/>
  <c r="C15" i="72"/>
  <c r="D15" i="72"/>
  <c r="E15" i="72"/>
  <c r="F15" i="72"/>
  <c r="C16" i="72"/>
  <c r="D16" i="72"/>
  <c r="E16" i="72"/>
  <c r="F16" i="72"/>
  <c r="C17" i="72"/>
  <c r="D17" i="72"/>
  <c r="E17" i="72"/>
  <c r="F17" i="72"/>
  <c r="C18" i="72"/>
  <c r="D18" i="72"/>
  <c r="E18" i="72"/>
  <c r="F18" i="72"/>
  <c r="C19" i="72"/>
  <c r="D19" i="72"/>
  <c r="E19" i="72"/>
  <c r="F19" i="72"/>
  <c r="C20" i="72"/>
  <c r="D20" i="72"/>
  <c r="E20" i="72"/>
  <c r="F20" i="72"/>
  <c r="C21" i="72"/>
  <c r="D21" i="72"/>
  <c r="E21" i="72"/>
  <c r="F21" i="72"/>
  <c r="C22" i="72"/>
  <c r="D22" i="72"/>
  <c r="E22" i="72"/>
  <c r="F22" i="72"/>
  <c r="C23" i="72"/>
  <c r="D23" i="72"/>
  <c r="E23" i="72"/>
  <c r="F23" i="72"/>
  <c r="C24" i="72"/>
  <c r="D24" i="72"/>
  <c r="E24" i="72"/>
  <c r="F24" i="72"/>
  <c r="C25" i="72"/>
  <c r="D25" i="72"/>
  <c r="E25" i="72"/>
  <c r="F25" i="72"/>
  <c r="C26" i="72"/>
  <c r="D26" i="72"/>
  <c r="E26" i="72"/>
  <c r="F26" i="72"/>
  <c r="C27" i="72"/>
  <c r="D27" i="72"/>
  <c r="E27" i="72"/>
  <c r="F27" i="72"/>
  <c r="C28" i="72"/>
  <c r="D28" i="72"/>
  <c r="E28" i="72"/>
  <c r="F28" i="72"/>
  <c r="C29" i="72"/>
  <c r="D29" i="72"/>
  <c r="E29" i="72"/>
  <c r="F29" i="72"/>
  <c r="C30" i="72"/>
  <c r="D30" i="72"/>
  <c r="E30" i="72"/>
  <c r="F30" i="72"/>
  <c r="C31" i="72"/>
  <c r="D31" i="72"/>
  <c r="E31" i="72"/>
  <c r="F31" i="72"/>
  <c r="C32" i="72"/>
  <c r="D32" i="72"/>
  <c r="E32" i="72"/>
  <c r="F32" i="72"/>
  <c r="C33" i="72"/>
  <c r="D33" i="72"/>
  <c r="E33" i="72"/>
  <c r="F33" i="72"/>
  <c r="C34" i="72"/>
  <c r="D34" i="72"/>
  <c r="E34" i="72"/>
  <c r="F34" i="72"/>
  <c r="C35" i="72"/>
  <c r="D35" i="72"/>
  <c r="E35" i="72"/>
  <c r="F35" i="72"/>
  <c r="C36" i="72"/>
  <c r="D36" i="72"/>
  <c r="E36" i="72"/>
  <c r="F36" i="72"/>
  <c r="C37" i="72"/>
  <c r="D37" i="72"/>
  <c r="E37" i="72"/>
  <c r="F37" i="72"/>
  <c r="C38" i="72"/>
  <c r="D38" i="72"/>
  <c r="E38" i="72"/>
  <c r="F38" i="72"/>
  <c r="C39" i="72"/>
  <c r="D39" i="72"/>
  <c r="E39" i="72"/>
  <c r="F39" i="72"/>
  <c r="C40" i="72"/>
  <c r="D40" i="72"/>
  <c r="E40" i="72"/>
  <c r="F40" i="72"/>
  <c r="C41" i="72"/>
  <c r="D41" i="72"/>
  <c r="E41" i="72"/>
  <c r="F41" i="72"/>
  <c r="C42" i="72"/>
  <c r="D42" i="72"/>
  <c r="E42" i="72"/>
  <c r="F42" i="72"/>
  <c r="E43" i="72"/>
  <c r="F43" i="72"/>
  <c r="F11" i="72"/>
  <c r="E11" i="72"/>
  <c r="D11" i="72"/>
  <c r="C11" i="72"/>
  <c r="C12" i="145"/>
  <c r="C13" i="145"/>
  <c r="C14" i="145"/>
  <c r="C15" i="145"/>
  <c r="C16" i="145"/>
  <c r="C17" i="145"/>
  <c r="C18" i="145"/>
  <c r="C19" i="145"/>
  <c r="C20" i="145"/>
  <c r="C21" i="145"/>
  <c r="C22" i="145"/>
  <c r="C23" i="145"/>
  <c r="C24" i="145"/>
  <c r="C25" i="145"/>
  <c r="C26" i="145"/>
  <c r="C27" i="145"/>
  <c r="C28" i="145"/>
  <c r="C29" i="145"/>
  <c r="C30" i="145"/>
  <c r="C31" i="145"/>
  <c r="C32" i="145"/>
  <c r="C33" i="145"/>
  <c r="C34" i="145"/>
  <c r="C35" i="145"/>
  <c r="C36" i="145"/>
  <c r="C37" i="145"/>
  <c r="C38" i="145"/>
  <c r="C39" i="145"/>
  <c r="C40" i="145"/>
  <c r="C41" i="145"/>
  <c r="C42" i="145"/>
  <c r="C11" i="145"/>
  <c r="D43" i="144"/>
  <c r="F43" i="144"/>
  <c r="C12" i="144"/>
  <c r="D12" i="144"/>
  <c r="F12" i="144"/>
  <c r="C13" i="144"/>
  <c r="D13" i="144"/>
  <c r="F13" i="144"/>
  <c r="C14" i="144"/>
  <c r="D14" i="144"/>
  <c r="F14" i="144"/>
  <c r="C15" i="144"/>
  <c r="D15" i="144"/>
  <c r="F15" i="144"/>
  <c r="C16" i="144"/>
  <c r="D16" i="144"/>
  <c r="F16" i="144"/>
  <c r="C17" i="144"/>
  <c r="D17" i="144"/>
  <c r="F17" i="144"/>
  <c r="C18" i="144"/>
  <c r="D18" i="144"/>
  <c r="F18" i="144"/>
  <c r="C19" i="144"/>
  <c r="D19" i="144"/>
  <c r="F19" i="144"/>
  <c r="C20" i="144"/>
  <c r="D20" i="144"/>
  <c r="F20" i="144"/>
  <c r="C21" i="144"/>
  <c r="D21" i="144"/>
  <c r="F21" i="144"/>
  <c r="C22" i="144"/>
  <c r="D22" i="144"/>
  <c r="F22" i="144"/>
  <c r="C23" i="144"/>
  <c r="D23" i="144"/>
  <c r="F23" i="144"/>
  <c r="C24" i="144"/>
  <c r="G24" i="144" s="1"/>
  <c r="D24" i="144"/>
  <c r="F24" i="144"/>
  <c r="C25" i="144"/>
  <c r="D25" i="144"/>
  <c r="F25" i="144"/>
  <c r="C26" i="144"/>
  <c r="D26" i="144"/>
  <c r="F26" i="144"/>
  <c r="C27" i="144"/>
  <c r="D27" i="144"/>
  <c r="F27" i="144"/>
  <c r="C28" i="144"/>
  <c r="G28" i="144" s="1"/>
  <c r="D28" i="144"/>
  <c r="F28" i="144"/>
  <c r="C29" i="144"/>
  <c r="D29" i="144"/>
  <c r="F29" i="144"/>
  <c r="C30" i="144"/>
  <c r="D30" i="144"/>
  <c r="F30" i="144"/>
  <c r="C31" i="144"/>
  <c r="D31" i="144"/>
  <c r="F31" i="144"/>
  <c r="C32" i="144"/>
  <c r="G32" i="144" s="1"/>
  <c r="D32" i="144"/>
  <c r="F32" i="144"/>
  <c r="C33" i="144"/>
  <c r="D33" i="144"/>
  <c r="F33" i="144"/>
  <c r="C34" i="144"/>
  <c r="D34" i="144"/>
  <c r="F34" i="144"/>
  <c r="C35" i="144"/>
  <c r="D35" i="144"/>
  <c r="F35" i="144"/>
  <c r="C36" i="144"/>
  <c r="G36" i="144" s="1"/>
  <c r="D36" i="144"/>
  <c r="F36" i="144"/>
  <c r="C37" i="144"/>
  <c r="D37" i="144"/>
  <c r="F37" i="144"/>
  <c r="C38" i="144"/>
  <c r="D38" i="144"/>
  <c r="F38" i="144"/>
  <c r="C39" i="144"/>
  <c r="D39" i="144"/>
  <c r="F39" i="144"/>
  <c r="C40" i="144"/>
  <c r="G40" i="144" s="1"/>
  <c r="D40" i="144"/>
  <c r="F40" i="144"/>
  <c r="C41" i="144"/>
  <c r="D41" i="144"/>
  <c r="F41" i="144"/>
  <c r="C42" i="144"/>
  <c r="D42" i="144"/>
  <c r="F42" i="144"/>
  <c r="F11" i="144"/>
  <c r="D11" i="144"/>
  <c r="C11" i="144"/>
  <c r="C12" i="29"/>
  <c r="D12" i="29"/>
  <c r="E12" i="29"/>
  <c r="F12" i="29"/>
  <c r="C13" i="29"/>
  <c r="D13" i="29"/>
  <c r="E13" i="29"/>
  <c r="F13" i="29"/>
  <c r="C14" i="29"/>
  <c r="D14" i="29"/>
  <c r="E14" i="29"/>
  <c r="F14" i="29"/>
  <c r="C15" i="29"/>
  <c r="D15" i="29"/>
  <c r="E15" i="29"/>
  <c r="F15" i="29"/>
  <c r="C16" i="29"/>
  <c r="D16" i="29"/>
  <c r="E16" i="29"/>
  <c r="F16" i="29"/>
  <c r="C17" i="29"/>
  <c r="D17" i="29"/>
  <c r="E17" i="29"/>
  <c r="F17" i="29"/>
  <c r="C18" i="29"/>
  <c r="D18" i="29"/>
  <c r="E18" i="29"/>
  <c r="F18" i="29"/>
  <c r="C19" i="29"/>
  <c r="D19" i="29"/>
  <c r="E19" i="29"/>
  <c r="F19" i="29"/>
  <c r="C20" i="29"/>
  <c r="D20" i="29"/>
  <c r="E20" i="29"/>
  <c r="F20" i="29"/>
  <c r="C21" i="29"/>
  <c r="D21" i="29"/>
  <c r="E21" i="29"/>
  <c r="F21" i="29"/>
  <c r="C22" i="29"/>
  <c r="D22" i="29"/>
  <c r="E22" i="29"/>
  <c r="F22" i="29"/>
  <c r="C23" i="29"/>
  <c r="D23" i="29"/>
  <c r="E23" i="29"/>
  <c r="F23" i="29"/>
  <c r="C24" i="29"/>
  <c r="D24" i="29"/>
  <c r="E24" i="29"/>
  <c r="F24" i="29"/>
  <c r="C25" i="29"/>
  <c r="D25" i="29"/>
  <c r="E25" i="29"/>
  <c r="F25" i="29"/>
  <c r="C26" i="29"/>
  <c r="D26" i="29"/>
  <c r="E26" i="29"/>
  <c r="F26" i="29"/>
  <c r="C27" i="29"/>
  <c r="D27" i="29"/>
  <c r="E27" i="29"/>
  <c r="F27" i="29"/>
  <c r="C28" i="29"/>
  <c r="D28" i="29"/>
  <c r="E28" i="29"/>
  <c r="F28" i="29"/>
  <c r="C29" i="29"/>
  <c r="D29" i="29"/>
  <c r="E29" i="29"/>
  <c r="F29" i="29"/>
  <c r="C30" i="29"/>
  <c r="D30" i="29"/>
  <c r="E30" i="29"/>
  <c r="F30" i="29"/>
  <c r="C31" i="29"/>
  <c r="D31" i="29"/>
  <c r="E31" i="29"/>
  <c r="F31" i="29"/>
  <c r="C32" i="29"/>
  <c r="D32" i="29"/>
  <c r="E32" i="29"/>
  <c r="F32" i="29"/>
  <c r="C33" i="29"/>
  <c r="D33" i="29"/>
  <c r="E33" i="29"/>
  <c r="F33" i="29"/>
  <c r="C34" i="29"/>
  <c r="D34" i="29"/>
  <c r="E34" i="29"/>
  <c r="F34" i="29"/>
  <c r="C35" i="29"/>
  <c r="D35" i="29"/>
  <c r="E35" i="29"/>
  <c r="F35" i="29"/>
  <c r="C36" i="29"/>
  <c r="D36" i="29"/>
  <c r="E36" i="29"/>
  <c r="F36" i="29"/>
  <c r="C37" i="29"/>
  <c r="D37" i="29"/>
  <c r="E37" i="29"/>
  <c r="F37" i="29"/>
  <c r="C38" i="29"/>
  <c r="D38" i="29"/>
  <c r="E38" i="29"/>
  <c r="F38" i="29"/>
  <c r="C39" i="29"/>
  <c r="D39" i="29"/>
  <c r="E39" i="29"/>
  <c r="F39" i="29"/>
  <c r="C40" i="29"/>
  <c r="D40" i="29"/>
  <c r="E40" i="29"/>
  <c r="F40" i="29"/>
  <c r="C41" i="29"/>
  <c r="D41" i="29"/>
  <c r="E41" i="29"/>
  <c r="F41" i="29"/>
  <c r="C42" i="29"/>
  <c r="D42" i="29"/>
  <c r="E42" i="29"/>
  <c r="F42" i="29"/>
  <c r="C43" i="29"/>
  <c r="E43" i="29"/>
  <c r="F43" i="29"/>
  <c r="D11" i="29"/>
  <c r="E11" i="29"/>
  <c r="F11" i="29"/>
  <c r="C11" i="29"/>
  <c r="O40" i="144" l="1"/>
  <c r="P40" i="144"/>
  <c r="P36" i="144"/>
  <c r="O36" i="144"/>
  <c r="O32" i="144"/>
  <c r="P32" i="144"/>
  <c r="P28" i="144"/>
  <c r="O28" i="144"/>
  <c r="O24" i="144"/>
  <c r="P24" i="144"/>
  <c r="K11" i="145"/>
  <c r="L11" i="145"/>
  <c r="K40" i="145"/>
  <c r="L40" i="145"/>
  <c r="K36" i="145"/>
  <c r="L36" i="145"/>
  <c r="K32" i="145"/>
  <c r="L32" i="145"/>
  <c r="K28" i="145"/>
  <c r="L28" i="145"/>
  <c r="K24" i="145"/>
  <c r="L24" i="145"/>
  <c r="K20" i="145"/>
  <c r="L20" i="145"/>
  <c r="K16" i="145"/>
  <c r="L16" i="145"/>
  <c r="K12" i="145"/>
  <c r="L12" i="145"/>
  <c r="G20" i="144"/>
  <c r="I20" i="144" s="1"/>
  <c r="J20" i="144" s="1"/>
  <c r="K41" i="145"/>
  <c r="L41" i="145"/>
  <c r="K37" i="145"/>
  <c r="L37" i="145"/>
  <c r="K33" i="145"/>
  <c r="L33" i="145"/>
  <c r="K29" i="145"/>
  <c r="L29" i="145"/>
  <c r="K25" i="145"/>
  <c r="L25" i="145"/>
  <c r="K21" i="145"/>
  <c r="L21" i="145"/>
  <c r="K17" i="145"/>
  <c r="L17" i="145"/>
  <c r="K13" i="145"/>
  <c r="L13" i="145"/>
  <c r="L42" i="145"/>
  <c r="K42" i="145"/>
  <c r="L38" i="145"/>
  <c r="K38" i="145"/>
  <c r="L34" i="145"/>
  <c r="K34" i="145"/>
  <c r="L30" i="145"/>
  <c r="K30" i="145"/>
  <c r="L26" i="145"/>
  <c r="K26" i="145"/>
  <c r="L22" i="145"/>
  <c r="K22" i="145"/>
  <c r="L18" i="145"/>
  <c r="K18" i="145"/>
  <c r="L14" i="145"/>
  <c r="K14" i="145"/>
  <c r="K43" i="145"/>
  <c r="L43" i="145"/>
  <c r="K39" i="145"/>
  <c r="L39" i="145"/>
  <c r="K35" i="145"/>
  <c r="L35" i="145"/>
  <c r="K31" i="145"/>
  <c r="L31" i="145"/>
  <c r="K27" i="145"/>
  <c r="L27" i="145"/>
  <c r="K23" i="145"/>
  <c r="L23" i="145"/>
  <c r="K19" i="145"/>
  <c r="L19" i="145"/>
  <c r="K15" i="145"/>
  <c r="L15" i="145"/>
  <c r="G41" i="72"/>
  <c r="G35" i="72"/>
  <c r="G31" i="72"/>
  <c r="G34" i="72"/>
  <c r="G16" i="144"/>
  <c r="I16" i="144" s="1"/>
  <c r="J16" i="144" s="1"/>
  <c r="G17" i="72"/>
  <c r="J43" i="145"/>
  <c r="E43" i="145"/>
  <c r="F43" i="145" s="1"/>
  <c r="J39" i="145"/>
  <c r="E39" i="145"/>
  <c r="F39" i="145" s="1"/>
  <c r="J35" i="145"/>
  <c r="E35" i="145"/>
  <c r="F35" i="145" s="1"/>
  <c r="J31" i="145"/>
  <c r="E31" i="145"/>
  <c r="F31" i="145" s="1"/>
  <c r="J27" i="145"/>
  <c r="E27" i="145"/>
  <c r="F27" i="145" s="1"/>
  <c r="J23" i="145"/>
  <c r="E23" i="145"/>
  <c r="F23" i="145" s="1"/>
  <c r="J19" i="145"/>
  <c r="E19" i="145"/>
  <c r="F19" i="145" s="1"/>
  <c r="J15" i="145"/>
  <c r="E15" i="145"/>
  <c r="F15" i="145" s="1"/>
  <c r="N40" i="144"/>
  <c r="I40" i="144"/>
  <c r="J40" i="144" s="1"/>
  <c r="N36" i="144"/>
  <c r="I36" i="144"/>
  <c r="J36" i="144" s="1"/>
  <c r="N32" i="144"/>
  <c r="I32" i="144"/>
  <c r="J32" i="144" s="1"/>
  <c r="N28" i="144"/>
  <c r="I28" i="144"/>
  <c r="J28" i="144" s="1"/>
  <c r="N24" i="144"/>
  <c r="I24" i="144"/>
  <c r="J24" i="144" s="1"/>
  <c r="N16" i="144"/>
  <c r="J11" i="145"/>
  <c r="E11" i="145"/>
  <c r="F11" i="145" s="1"/>
  <c r="J40" i="145"/>
  <c r="E40" i="145"/>
  <c r="F40" i="145" s="1"/>
  <c r="J36" i="145"/>
  <c r="E36" i="145"/>
  <c r="F36" i="145" s="1"/>
  <c r="J32" i="145"/>
  <c r="E32" i="145"/>
  <c r="F32" i="145" s="1"/>
  <c r="J28" i="145"/>
  <c r="E28" i="145"/>
  <c r="F28" i="145" s="1"/>
  <c r="J24" i="145"/>
  <c r="E24" i="145"/>
  <c r="F24" i="145" s="1"/>
  <c r="J20" i="145"/>
  <c r="E20" i="145"/>
  <c r="F20" i="145" s="1"/>
  <c r="J16" i="145"/>
  <c r="E16" i="145"/>
  <c r="F16" i="145" s="1"/>
  <c r="J12" i="145"/>
  <c r="E12" i="145"/>
  <c r="F12" i="145" s="1"/>
  <c r="G12" i="144"/>
  <c r="J41" i="145"/>
  <c r="E41" i="145"/>
  <c r="F41" i="145" s="1"/>
  <c r="J37" i="145"/>
  <c r="E37" i="145"/>
  <c r="F37" i="145" s="1"/>
  <c r="J33" i="145"/>
  <c r="E33" i="145"/>
  <c r="F33" i="145" s="1"/>
  <c r="J29" i="145"/>
  <c r="E29" i="145"/>
  <c r="F29" i="145" s="1"/>
  <c r="J25" i="145"/>
  <c r="E25" i="145"/>
  <c r="F25" i="145" s="1"/>
  <c r="J21" i="145"/>
  <c r="E21" i="145"/>
  <c r="F21" i="145" s="1"/>
  <c r="J17" i="145"/>
  <c r="E17" i="145"/>
  <c r="F17" i="145" s="1"/>
  <c r="J13" i="145"/>
  <c r="E13" i="145"/>
  <c r="F13" i="145" s="1"/>
  <c r="J42" i="145"/>
  <c r="E42" i="145"/>
  <c r="F42" i="145" s="1"/>
  <c r="J38" i="145"/>
  <c r="E38" i="145"/>
  <c r="F38" i="145" s="1"/>
  <c r="J34" i="145"/>
  <c r="E34" i="145"/>
  <c r="F34" i="145" s="1"/>
  <c r="J30" i="145"/>
  <c r="E30" i="145"/>
  <c r="F30" i="145" s="1"/>
  <c r="J26" i="145"/>
  <c r="E26" i="145"/>
  <c r="F26" i="145" s="1"/>
  <c r="J22" i="145"/>
  <c r="E22" i="145"/>
  <c r="F22" i="145" s="1"/>
  <c r="J18" i="145"/>
  <c r="E18" i="145"/>
  <c r="F18" i="145" s="1"/>
  <c r="J14" i="145"/>
  <c r="E14" i="145"/>
  <c r="F14" i="145" s="1"/>
  <c r="G42" i="144"/>
  <c r="G38" i="144"/>
  <c r="G34" i="144"/>
  <c r="G30" i="144"/>
  <c r="G26" i="144"/>
  <c r="G22" i="144"/>
  <c r="G18" i="144"/>
  <c r="G14" i="144"/>
  <c r="G21" i="72"/>
  <c r="G41" i="144"/>
  <c r="G39" i="144"/>
  <c r="G37" i="144"/>
  <c r="G35" i="144"/>
  <c r="G33" i="144"/>
  <c r="G31" i="144"/>
  <c r="G29" i="144"/>
  <c r="G27" i="144"/>
  <c r="G25" i="144"/>
  <c r="G23" i="144"/>
  <c r="G21" i="144"/>
  <c r="G19" i="144"/>
  <c r="G17" i="144"/>
  <c r="G15" i="144"/>
  <c r="G13" i="144"/>
  <c r="G11" i="144"/>
  <c r="G43" i="144"/>
  <c r="G27" i="72"/>
  <c r="G43" i="72"/>
  <c r="G33" i="72"/>
  <c r="G25" i="72"/>
  <c r="G23" i="72"/>
  <c r="G11" i="72"/>
  <c r="G29" i="72"/>
  <c r="G13" i="72"/>
  <c r="G12" i="72"/>
  <c r="G26" i="72"/>
  <c r="G42" i="72"/>
  <c r="G39" i="72"/>
  <c r="G37" i="72"/>
  <c r="G30" i="72"/>
  <c r="G20" i="72"/>
  <c r="G18" i="72"/>
  <c r="G15" i="72"/>
  <c r="G32" i="72"/>
  <c r="G24" i="72"/>
  <c r="G22" i="72"/>
  <c r="G19" i="72"/>
  <c r="G40" i="72"/>
  <c r="G38" i="72"/>
  <c r="G36" i="72"/>
  <c r="G28" i="72"/>
  <c r="G16" i="72"/>
  <c r="G14" i="72"/>
  <c r="S20" i="96"/>
  <c r="T20" i="96"/>
  <c r="U20" i="96"/>
  <c r="S21" i="96"/>
  <c r="T21" i="96"/>
  <c r="U21" i="96"/>
  <c r="S22" i="96"/>
  <c r="T22" i="96"/>
  <c r="U22" i="96"/>
  <c r="O14" i="96"/>
  <c r="S14" i="96" s="1"/>
  <c r="P14" i="96"/>
  <c r="T14" i="96" s="1"/>
  <c r="Q14" i="96"/>
  <c r="U14" i="96" s="1"/>
  <c r="O15" i="96"/>
  <c r="S15" i="96" s="1"/>
  <c r="P15" i="96"/>
  <c r="T15" i="96" s="1"/>
  <c r="Q15" i="96"/>
  <c r="U15" i="96" s="1"/>
  <c r="O16" i="96"/>
  <c r="S16" i="96" s="1"/>
  <c r="P16" i="96"/>
  <c r="T16" i="96" s="1"/>
  <c r="Q16" i="96"/>
  <c r="U16" i="96" s="1"/>
  <c r="O17" i="96"/>
  <c r="S17" i="96" s="1"/>
  <c r="P17" i="96"/>
  <c r="T17" i="96" s="1"/>
  <c r="Q17" i="96"/>
  <c r="U17" i="96" s="1"/>
  <c r="Q13" i="96"/>
  <c r="U13" i="96" s="1"/>
  <c r="P13" i="96"/>
  <c r="T13" i="96" s="1"/>
  <c r="O13" i="96"/>
  <c r="S13" i="96" s="1"/>
  <c r="L18" i="96"/>
  <c r="L23" i="96" s="1"/>
  <c r="M18" i="96"/>
  <c r="M23" i="96" s="1"/>
  <c r="K18" i="96"/>
  <c r="K23" i="96" s="1"/>
  <c r="N17" i="96"/>
  <c r="N14" i="96"/>
  <c r="H18" i="96"/>
  <c r="H23" i="96" s="1"/>
  <c r="I18" i="96"/>
  <c r="I23" i="96" s="1"/>
  <c r="G18" i="96"/>
  <c r="G23" i="96" s="1"/>
  <c r="J14" i="96"/>
  <c r="R14" i="96" s="1"/>
  <c r="J15" i="96"/>
  <c r="R15" i="96" s="1"/>
  <c r="J16" i="96"/>
  <c r="R16" i="96" s="1"/>
  <c r="J17" i="96"/>
  <c r="R17" i="96" s="1"/>
  <c r="J20" i="96"/>
  <c r="J21" i="96"/>
  <c r="J22" i="96"/>
  <c r="J13" i="96"/>
  <c r="R13" i="96" s="1"/>
  <c r="D18" i="96"/>
  <c r="E18" i="96"/>
  <c r="E23" i="96" s="1"/>
  <c r="C18" i="96"/>
  <c r="C23" i="96" s="1"/>
  <c r="F14" i="96"/>
  <c r="F15" i="96"/>
  <c r="F16" i="96"/>
  <c r="F17" i="96"/>
  <c r="F13" i="96"/>
  <c r="N18" i="96" l="1"/>
  <c r="N23" i="96" s="1"/>
  <c r="V20" i="96"/>
  <c r="I19" i="145"/>
  <c r="I27" i="145"/>
  <c r="N20" i="144"/>
  <c r="I15" i="145"/>
  <c r="I23" i="145"/>
  <c r="I31" i="145"/>
  <c r="O13" i="144"/>
  <c r="P13" i="144"/>
  <c r="O29" i="144"/>
  <c r="P29" i="144"/>
  <c r="O14" i="144"/>
  <c r="P14" i="144"/>
  <c r="O11" i="144"/>
  <c r="P11" i="144"/>
  <c r="P19" i="144"/>
  <c r="O19" i="144"/>
  <c r="P27" i="144"/>
  <c r="O27" i="144"/>
  <c r="P35" i="144"/>
  <c r="O35" i="144"/>
  <c r="O26" i="144"/>
  <c r="P26" i="144"/>
  <c r="O42" i="144"/>
  <c r="P42" i="144"/>
  <c r="P20" i="144"/>
  <c r="O20" i="144"/>
  <c r="O25" i="144"/>
  <c r="P25" i="144"/>
  <c r="O41" i="144"/>
  <c r="P41" i="144"/>
  <c r="O38" i="144"/>
  <c r="P38" i="144"/>
  <c r="O16" i="144"/>
  <c r="P16" i="144"/>
  <c r="P43" i="144"/>
  <c r="O43" i="144"/>
  <c r="O17" i="144"/>
  <c r="P17" i="144"/>
  <c r="O33" i="144"/>
  <c r="P33" i="144"/>
  <c r="O22" i="144"/>
  <c r="P22" i="144"/>
  <c r="O15" i="144"/>
  <c r="P15" i="144"/>
  <c r="P23" i="144"/>
  <c r="O23" i="144"/>
  <c r="O31" i="144"/>
  <c r="P31" i="144"/>
  <c r="O39" i="144"/>
  <c r="P39" i="144"/>
  <c r="O18" i="144"/>
  <c r="P18" i="144"/>
  <c r="O34" i="144"/>
  <c r="P34" i="144"/>
  <c r="O21" i="144"/>
  <c r="P21" i="144"/>
  <c r="O37" i="144"/>
  <c r="P37" i="144"/>
  <c r="O30" i="144"/>
  <c r="P30" i="144"/>
  <c r="P12" i="144"/>
  <c r="O12" i="144"/>
  <c r="V22" i="96"/>
  <c r="V21" i="96"/>
  <c r="M32" i="144"/>
  <c r="I13" i="145"/>
  <c r="I20" i="145"/>
  <c r="I24" i="145"/>
  <c r="I36" i="145"/>
  <c r="I35" i="145"/>
  <c r="I39" i="145"/>
  <c r="I18" i="145"/>
  <c r="I34" i="145"/>
  <c r="I17" i="145"/>
  <c r="I21" i="145"/>
  <c r="I40" i="145"/>
  <c r="N15" i="144"/>
  <c r="I15" i="144"/>
  <c r="J15" i="144" s="1"/>
  <c r="N23" i="144"/>
  <c r="I23" i="144"/>
  <c r="J23" i="144" s="1"/>
  <c r="N31" i="144"/>
  <c r="I31" i="144"/>
  <c r="J31" i="144" s="1"/>
  <c r="N39" i="144"/>
  <c r="I39" i="144"/>
  <c r="J39" i="144" s="1"/>
  <c r="N14" i="144"/>
  <c r="I14" i="144"/>
  <c r="J14" i="144" s="1"/>
  <c r="N30" i="144"/>
  <c r="I30" i="144"/>
  <c r="J30" i="144" s="1"/>
  <c r="N12" i="144"/>
  <c r="I12" i="144"/>
  <c r="J12" i="144" s="1"/>
  <c r="I43" i="145"/>
  <c r="N13" i="144"/>
  <c r="I13" i="144"/>
  <c r="J13" i="144" s="1"/>
  <c r="N21" i="144"/>
  <c r="I21" i="144"/>
  <c r="J21" i="144" s="1"/>
  <c r="N29" i="144"/>
  <c r="I29" i="144"/>
  <c r="J29" i="144" s="1"/>
  <c r="N37" i="144"/>
  <c r="I37" i="144"/>
  <c r="J37" i="144" s="1"/>
  <c r="N26" i="144"/>
  <c r="I26" i="144"/>
  <c r="J26" i="144" s="1"/>
  <c r="N42" i="144"/>
  <c r="I42" i="144"/>
  <c r="J42" i="144" s="1"/>
  <c r="I14" i="145"/>
  <c r="I30" i="145"/>
  <c r="I16" i="145"/>
  <c r="I32" i="145"/>
  <c r="M28" i="144"/>
  <c r="N11" i="144"/>
  <c r="I11" i="144"/>
  <c r="J11" i="144" s="1"/>
  <c r="N19" i="144"/>
  <c r="I19" i="144"/>
  <c r="J19" i="144" s="1"/>
  <c r="N27" i="144"/>
  <c r="I27" i="144"/>
  <c r="J27" i="144" s="1"/>
  <c r="N35" i="144"/>
  <c r="I35" i="144"/>
  <c r="J35" i="144" s="1"/>
  <c r="N22" i="144"/>
  <c r="I22" i="144"/>
  <c r="J22" i="144" s="1"/>
  <c r="N38" i="144"/>
  <c r="I38" i="144"/>
  <c r="J38" i="144" s="1"/>
  <c r="I26" i="145"/>
  <c r="I42" i="145"/>
  <c r="I25" i="145"/>
  <c r="I29" i="145"/>
  <c r="I33" i="145"/>
  <c r="I37" i="145"/>
  <c r="I41" i="145"/>
  <c r="I12" i="145"/>
  <c r="I28" i="145"/>
  <c r="I11" i="145"/>
  <c r="M24" i="144"/>
  <c r="M40" i="144"/>
  <c r="N43" i="144"/>
  <c r="I43" i="144"/>
  <c r="J43" i="144" s="1"/>
  <c r="N17" i="144"/>
  <c r="I17" i="144"/>
  <c r="J17" i="144" s="1"/>
  <c r="N25" i="144"/>
  <c r="I25" i="144"/>
  <c r="J25" i="144" s="1"/>
  <c r="N33" i="144"/>
  <c r="I33" i="144"/>
  <c r="J33" i="144" s="1"/>
  <c r="N41" i="144"/>
  <c r="I41" i="144"/>
  <c r="J41" i="144" s="1"/>
  <c r="N18" i="144"/>
  <c r="I18" i="144"/>
  <c r="J18" i="144" s="1"/>
  <c r="N34" i="144"/>
  <c r="I34" i="144"/>
  <c r="J34" i="144" s="1"/>
  <c r="I22" i="145"/>
  <c r="I38" i="145"/>
  <c r="M36" i="144"/>
  <c r="V17" i="96"/>
  <c r="V16" i="96"/>
  <c r="Q18" i="96"/>
  <c r="Q23" i="96" s="1"/>
  <c r="U23" i="96" s="1"/>
  <c r="V15" i="96"/>
  <c r="P18" i="96"/>
  <c r="P23" i="96" s="1"/>
  <c r="V14" i="96"/>
  <c r="V13" i="96"/>
  <c r="O18" i="96"/>
  <c r="O23" i="96" s="1"/>
  <c r="S23" i="96" s="1"/>
  <c r="D23" i="96"/>
  <c r="J18" i="96"/>
  <c r="F18" i="96"/>
  <c r="F23" i="96" s="1"/>
  <c r="M20" i="144" l="1"/>
  <c r="M16" i="144"/>
  <c r="U18" i="96"/>
  <c r="M35" i="144"/>
  <c r="M19" i="144"/>
  <c r="M31" i="144"/>
  <c r="M23" i="144"/>
  <c r="M13" i="144"/>
  <c r="M17" i="144"/>
  <c r="M33" i="144"/>
  <c r="M38" i="144"/>
  <c r="M11" i="144"/>
  <c r="M14" i="144"/>
  <c r="M34" i="144"/>
  <c r="M25" i="144"/>
  <c r="M43" i="144"/>
  <c r="M22" i="144"/>
  <c r="M27" i="144"/>
  <c r="M37" i="144"/>
  <c r="M12" i="144"/>
  <c r="M26" i="144"/>
  <c r="M41" i="144"/>
  <c r="M42" i="144"/>
  <c r="M21" i="144"/>
  <c r="M30" i="144"/>
  <c r="M39" i="144"/>
  <c r="M18" i="144"/>
  <c r="M29" i="144"/>
  <c r="M15" i="144"/>
  <c r="T18" i="96"/>
  <c r="T23" i="96"/>
  <c r="V23" i="96" s="1"/>
  <c r="J23" i="96"/>
  <c r="R18" i="96"/>
  <c r="R23" i="96" s="1"/>
  <c r="S18" i="96"/>
  <c r="V18" i="96" l="1"/>
  <c r="Q14" i="114" l="1"/>
  <c r="R14" i="114"/>
  <c r="Q15" i="114"/>
  <c r="R15" i="114"/>
  <c r="Q16" i="114"/>
  <c r="R16" i="114"/>
  <c r="Q17" i="114"/>
  <c r="R17" i="114"/>
  <c r="Q18" i="114"/>
  <c r="R18" i="114"/>
  <c r="Q19" i="114"/>
  <c r="R19" i="114"/>
  <c r="Q20" i="114"/>
  <c r="R20" i="114"/>
  <c r="Q21" i="114"/>
  <c r="R21" i="114"/>
  <c r="Q22" i="114"/>
  <c r="R22" i="114"/>
  <c r="Q23" i="114"/>
  <c r="R23" i="114"/>
  <c r="Q24" i="114"/>
  <c r="R24" i="114"/>
  <c r="Q25" i="114"/>
  <c r="R25" i="114"/>
  <c r="Q26" i="114"/>
  <c r="R26" i="114"/>
  <c r="Q27" i="114"/>
  <c r="R27" i="114"/>
  <c r="Q28" i="114"/>
  <c r="R28" i="114"/>
  <c r="Q29" i="114"/>
  <c r="R29" i="114"/>
  <c r="Q30" i="114"/>
  <c r="R30" i="114"/>
  <c r="Q31" i="114"/>
  <c r="R31" i="114"/>
  <c r="Q32" i="114"/>
  <c r="R32" i="114"/>
  <c r="Q33" i="114"/>
  <c r="R33" i="114"/>
  <c r="Q34" i="114"/>
  <c r="R34" i="114"/>
  <c r="Q35" i="114"/>
  <c r="R35" i="114"/>
  <c r="Q36" i="114"/>
  <c r="R36" i="114"/>
  <c r="Q37" i="114"/>
  <c r="R37" i="114"/>
  <c r="Q38" i="114"/>
  <c r="R38" i="114"/>
  <c r="Q39" i="114"/>
  <c r="R39" i="114"/>
  <c r="Q40" i="114"/>
  <c r="R40" i="114"/>
  <c r="Q41" i="114"/>
  <c r="R41" i="114"/>
  <c r="Q42" i="114"/>
  <c r="R42" i="114"/>
  <c r="Q43" i="114"/>
  <c r="R43" i="114"/>
  <c r="Q44" i="114"/>
  <c r="R44" i="114"/>
  <c r="Q45" i="114"/>
  <c r="R45" i="114"/>
  <c r="R13" i="114"/>
  <c r="Q13" i="114"/>
  <c r="P14" i="114"/>
  <c r="P15" i="114"/>
  <c r="P16" i="114"/>
  <c r="P17" i="114"/>
  <c r="P18" i="114"/>
  <c r="P19" i="114"/>
  <c r="P20" i="114"/>
  <c r="P21" i="114"/>
  <c r="P22" i="114"/>
  <c r="P23" i="114"/>
  <c r="P24" i="114"/>
  <c r="P25" i="114"/>
  <c r="P26" i="114"/>
  <c r="P27" i="114"/>
  <c r="P28" i="114"/>
  <c r="P29" i="114"/>
  <c r="P30" i="114"/>
  <c r="P31" i="114"/>
  <c r="P32" i="114"/>
  <c r="P33" i="114"/>
  <c r="P34" i="114"/>
  <c r="P35" i="114"/>
  <c r="P36" i="114"/>
  <c r="P37" i="114"/>
  <c r="P38" i="114"/>
  <c r="P39" i="114"/>
  <c r="P40" i="114"/>
  <c r="P41" i="114"/>
  <c r="P42" i="114"/>
  <c r="P43" i="114"/>
  <c r="P44" i="114"/>
  <c r="P45" i="114"/>
  <c r="P13" i="114"/>
  <c r="M14" i="114"/>
  <c r="M15" i="114"/>
  <c r="M16" i="114"/>
  <c r="M17" i="114"/>
  <c r="M18" i="114"/>
  <c r="M19" i="114"/>
  <c r="M20" i="114"/>
  <c r="M21" i="114"/>
  <c r="M22" i="114"/>
  <c r="M23" i="114"/>
  <c r="M24" i="114"/>
  <c r="M25" i="114"/>
  <c r="M26" i="114"/>
  <c r="M27" i="114"/>
  <c r="M28" i="114"/>
  <c r="M29" i="114"/>
  <c r="M30" i="114"/>
  <c r="M31" i="114"/>
  <c r="M32" i="114"/>
  <c r="M33" i="114"/>
  <c r="M34" i="114"/>
  <c r="M35" i="114"/>
  <c r="M36" i="114"/>
  <c r="M37" i="114"/>
  <c r="M38" i="114"/>
  <c r="M39" i="114"/>
  <c r="M40" i="114"/>
  <c r="M41" i="114"/>
  <c r="M42" i="114"/>
  <c r="M43" i="114"/>
  <c r="M44" i="114"/>
  <c r="M45" i="114"/>
  <c r="M13" i="114"/>
  <c r="J14" i="114"/>
  <c r="J15" i="114"/>
  <c r="J16" i="114"/>
  <c r="J17" i="114"/>
  <c r="J18" i="114"/>
  <c r="J19" i="114"/>
  <c r="J20" i="114"/>
  <c r="J21" i="114"/>
  <c r="J22" i="114"/>
  <c r="J23" i="114"/>
  <c r="J24" i="114"/>
  <c r="J25" i="114"/>
  <c r="J26" i="114"/>
  <c r="J27" i="114"/>
  <c r="J28" i="114"/>
  <c r="J29" i="114"/>
  <c r="J30" i="114"/>
  <c r="J31" i="114"/>
  <c r="J32" i="114"/>
  <c r="J33" i="114"/>
  <c r="J34" i="114"/>
  <c r="J35" i="114"/>
  <c r="J36" i="114"/>
  <c r="J37" i="114"/>
  <c r="J38" i="114"/>
  <c r="J39" i="114"/>
  <c r="J40" i="114"/>
  <c r="J41" i="114"/>
  <c r="J42" i="114"/>
  <c r="J43" i="114"/>
  <c r="J44" i="114"/>
  <c r="J45" i="114"/>
  <c r="J13" i="114"/>
  <c r="G14" i="114"/>
  <c r="G15" i="114"/>
  <c r="G16" i="114"/>
  <c r="G17" i="114"/>
  <c r="G18" i="114"/>
  <c r="G19" i="114"/>
  <c r="G20" i="114"/>
  <c r="G21" i="114"/>
  <c r="G22" i="114"/>
  <c r="G23" i="114"/>
  <c r="G24" i="114"/>
  <c r="G25" i="114"/>
  <c r="G26" i="114"/>
  <c r="G27" i="114"/>
  <c r="G28" i="114"/>
  <c r="G29" i="114"/>
  <c r="G30" i="114"/>
  <c r="G31" i="114"/>
  <c r="G32" i="114"/>
  <c r="G33" i="114"/>
  <c r="G34" i="114"/>
  <c r="G35" i="114"/>
  <c r="G36" i="114"/>
  <c r="G37" i="114"/>
  <c r="G38" i="114"/>
  <c r="G39" i="114"/>
  <c r="G40" i="114"/>
  <c r="G41" i="114"/>
  <c r="G42" i="114"/>
  <c r="G43" i="114"/>
  <c r="G44" i="114"/>
  <c r="G45" i="114"/>
  <c r="G13" i="114"/>
  <c r="Q15" i="88"/>
  <c r="R15" i="88"/>
  <c r="Q16" i="88"/>
  <c r="R16" i="88"/>
  <c r="Q17" i="88"/>
  <c r="R17" i="88"/>
  <c r="Q18" i="88"/>
  <c r="R18" i="88"/>
  <c r="Q19" i="88"/>
  <c r="R19" i="88"/>
  <c r="Q20" i="88"/>
  <c r="R20" i="88"/>
  <c r="Q21" i="88"/>
  <c r="R21" i="88"/>
  <c r="Q22" i="88"/>
  <c r="R22" i="88"/>
  <c r="Q23" i="88"/>
  <c r="R23" i="88"/>
  <c r="Q24" i="88"/>
  <c r="R24" i="88"/>
  <c r="Q25" i="88"/>
  <c r="R25" i="88"/>
  <c r="Q26" i="88"/>
  <c r="R26" i="88"/>
  <c r="Q27" i="88"/>
  <c r="R27" i="88"/>
  <c r="Q28" i="88"/>
  <c r="R28" i="88"/>
  <c r="Q29" i="88"/>
  <c r="R29" i="88"/>
  <c r="Q30" i="88"/>
  <c r="R30" i="88"/>
  <c r="Q31" i="88"/>
  <c r="R31" i="88"/>
  <c r="Q32" i="88"/>
  <c r="R32" i="88"/>
  <c r="Q33" i="88"/>
  <c r="R33" i="88"/>
  <c r="Q34" i="88"/>
  <c r="R34" i="88"/>
  <c r="Q35" i="88"/>
  <c r="R35" i="88"/>
  <c r="Q36" i="88"/>
  <c r="R36" i="88"/>
  <c r="Q37" i="88"/>
  <c r="R37" i="88"/>
  <c r="Q38" i="88"/>
  <c r="R38" i="88"/>
  <c r="Q39" i="88"/>
  <c r="R39" i="88"/>
  <c r="Q40" i="88"/>
  <c r="R40" i="88"/>
  <c r="Q41" i="88"/>
  <c r="R41" i="88"/>
  <c r="Q42" i="88"/>
  <c r="R42" i="88"/>
  <c r="Q43" i="88"/>
  <c r="R43" i="88"/>
  <c r="Q44" i="88"/>
  <c r="R44" i="88"/>
  <c r="Q45" i="88"/>
  <c r="R45" i="88"/>
  <c r="Q46" i="88"/>
  <c r="R46" i="88"/>
  <c r="R14" i="88"/>
  <c r="Q14" i="88"/>
  <c r="P15" i="88"/>
  <c r="P16" i="88"/>
  <c r="P17" i="88"/>
  <c r="P18" i="88"/>
  <c r="P19" i="88"/>
  <c r="P20" i="88"/>
  <c r="P21" i="88"/>
  <c r="P22" i="88"/>
  <c r="P23" i="88"/>
  <c r="P24" i="88"/>
  <c r="P25" i="88"/>
  <c r="P26" i="88"/>
  <c r="P27" i="88"/>
  <c r="P28" i="88"/>
  <c r="P29" i="88"/>
  <c r="P30" i="88"/>
  <c r="P31" i="88"/>
  <c r="P32" i="88"/>
  <c r="P33" i="88"/>
  <c r="P34" i="88"/>
  <c r="P35" i="88"/>
  <c r="P36" i="88"/>
  <c r="P37" i="88"/>
  <c r="P38" i="88"/>
  <c r="P39" i="88"/>
  <c r="P40" i="88"/>
  <c r="P41" i="88"/>
  <c r="P42" i="88"/>
  <c r="P43" i="88"/>
  <c r="P44" i="88"/>
  <c r="P45" i="88"/>
  <c r="P46" i="88"/>
  <c r="P14" i="88"/>
  <c r="M15" i="88"/>
  <c r="M16" i="88"/>
  <c r="M17" i="88"/>
  <c r="M18" i="88"/>
  <c r="M19" i="88"/>
  <c r="M20" i="88"/>
  <c r="M21" i="88"/>
  <c r="M22" i="88"/>
  <c r="M23" i="88"/>
  <c r="M24" i="88"/>
  <c r="M25" i="88"/>
  <c r="M26" i="88"/>
  <c r="M27" i="88"/>
  <c r="M28" i="88"/>
  <c r="M29" i="88"/>
  <c r="M30" i="88"/>
  <c r="M31" i="88"/>
  <c r="M32" i="88"/>
  <c r="M33" i="88"/>
  <c r="M34" i="88"/>
  <c r="M35" i="88"/>
  <c r="M36" i="88"/>
  <c r="M37" i="88"/>
  <c r="M38" i="88"/>
  <c r="M39" i="88"/>
  <c r="M40" i="88"/>
  <c r="M41" i="88"/>
  <c r="M42" i="88"/>
  <c r="M43" i="88"/>
  <c r="M44" i="88"/>
  <c r="M45" i="88"/>
  <c r="M46" i="88"/>
  <c r="M14" i="88"/>
  <c r="J15" i="88"/>
  <c r="J16" i="88"/>
  <c r="J17" i="88"/>
  <c r="J18" i="88"/>
  <c r="J19" i="88"/>
  <c r="J20" i="88"/>
  <c r="J21" i="88"/>
  <c r="J22" i="88"/>
  <c r="J23" i="88"/>
  <c r="J24" i="88"/>
  <c r="J25" i="88"/>
  <c r="J26" i="88"/>
  <c r="J27" i="88"/>
  <c r="J28" i="88"/>
  <c r="J29" i="88"/>
  <c r="J30" i="88"/>
  <c r="J31" i="88"/>
  <c r="J32" i="88"/>
  <c r="J33" i="88"/>
  <c r="J34" i="88"/>
  <c r="J35" i="88"/>
  <c r="J36" i="88"/>
  <c r="J37" i="88"/>
  <c r="J38" i="88"/>
  <c r="J39" i="88"/>
  <c r="J40" i="88"/>
  <c r="J41" i="88"/>
  <c r="J42" i="88"/>
  <c r="J43" i="88"/>
  <c r="J44" i="88"/>
  <c r="J45" i="88"/>
  <c r="J46" i="88"/>
  <c r="J14" i="88"/>
  <c r="G15" i="88"/>
  <c r="G16" i="88"/>
  <c r="G17" i="88"/>
  <c r="G18" i="88"/>
  <c r="G19" i="88"/>
  <c r="G20" i="88"/>
  <c r="G21" i="88"/>
  <c r="G22" i="88"/>
  <c r="G23" i="88"/>
  <c r="G24" i="88"/>
  <c r="G25" i="88"/>
  <c r="G26" i="88"/>
  <c r="G27" i="88"/>
  <c r="G28" i="88"/>
  <c r="G29" i="88"/>
  <c r="G30" i="88"/>
  <c r="G31" i="88"/>
  <c r="G32" i="88"/>
  <c r="G33" i="88"/>
  <c r="G34" i="88"/>
  <c r="G35" i="88"/>
  <c r="G36" i="88"/>
  <c r="G37" i="88"/>
  <c r="G38" i="88"/>
  <c r="G39" i="88"/>
  <c r="G40" i="88"/>
  <c r="G41" i="88"/>
  <c r="G42" i="88"/>
  <c r="G43" i="88"/>
  <c r="G44" i="88"/>
  <c r="G45" i="88"/>
  <c r="G46" i="88"/>
  <c r="G14" i="88"/>
  <c r="O14" i="75"/>
  <c r="P14" i="75"/>
  <c r="O15" i="75"/>
  <c r="P15" i="75"/>
  <c r="O16" i="75"/>
  <c r="P16" i="75"/>
  <c r="O17" i="75"/>
  <c r="P17" i="75"/>
  <c r="O18" i="75"/>
  <c r="P18" i="75"/>
  <c r="O19" i="75"/>
  <c r="P19" i="75"/>
  <c r="O20" i="75"/>
  <c r="P20" i="75"/>
  <c r="O21" i="75"/>
  <c r="P21" i="75"/>
  <c r="O22" i="75"/>
  <c r="P22" i="75"/>
  <c r="O23" i="75"/>
  <c r="P23" i="75"/>
  <c r="O24" i="75"/>
  <c r="P24" i="75"/>
  <c r="O25" i="75"/>
  <c r="P25" i="75"/>
  <c r="O26" i="75"/>
  <c r="P26" i="75"/>
  <c r="O27" i="75"/>
  <c r="P27" i="75"/>
  <c r="O28" i="75"/>
  <c r="P28" i="75"/>
  <c r="O29" i="75"/>
  <c r="P29" i="75"/>
  <c r="O30" i="75"/>
  <c r="P30" i="75"/>
  <c r="O31" i="75"/>
  <c r="P31" i="75"/>
  <c r="O32" i="75"/>
  <c r="P32" i="75"/>
  <c r="O33" i="75"/>
  <c r="P33" i="75"/>
  <c r="O34" i="75"/>
  <c r="P34" i="75"/>
  <c r="O35" i="75"/>
  <c r="P35" i="75"/>
  <c r="O36" i="75"/>
  <c r="P36" i="75"/>
  <c r="O37" i="75"/>
  <c r="P37" i="75"/>
  <c r="O38" i="75"/>
  <c r="P38" i="75"/>
  <c r="O39" i="75"/>
  <c r="P39" i="75"/>
  <c r="O40" i="75"/>
  <c r="P40" i="75"/>
  <c r="O41" i="75"/>
  <c r="P41" i="75"/>
  <c r="O42" i="75"/>
  <c r="P42" i="75"/>
  <c r="O43" i="75"/>
  <c r="P43" i="75"/>
  <c r="O44" i="75"/>
  <c r="P44" i="75"/>
  <c r="O45" i="75"/>
  <c r="P45" i="75"/>
  <c r="P13" i="75"/>
  <c r="O13" i="75"/>
  <c r="N14" i="75"/>
  <c r="V14" i="75" s="1"/>
  <c r="N15" i="75"/>
  <c r="V15" i="75" s="1"/>
  <c r="N16" i="75"/>
  <c r="V16" i="75" s="1"/>
  <c r="N17" i="75"/>
  <c r="V17" i="75" s="1"/>
  <c r="N18" i="75"/>
  <c r="V18" i="75" s="1"/>
  <c r="N19" i="75"/>
  <c r="V19" i="75" s="1"/>
  <c r="N20" i="75"/>
  <c r="V20" i="75" s="1"/>
  <c r="N21" i="75"/>
  <c r="V21" i="75" s="1"/>
  <c r="N22" i="75"/>
  <c r="V22" i="75" s="1"/>
  <c r="N23" i="75"/>
  <c r="V23" i="75" s="1"/>
  <c r="N24" i="75"/>
  <c r="V24" i="75" s="1"/>
  <c r="N25" i="75"/>
  <c r="V25" i="75" s="1"/>
  <c r="N26" i="75"/>
  <c r="V26" i="75" s="1"/>
  <c r="N27" i="75"/>
  <c r="V27" i="75" s="1"/>
  <c r="N28" i="75"/>
  <c r="V28" i="75" s="1"/>
  <c r="N29" i="75"/>
  <c r="V29" i="75" s="1"/>
  <c r="N30" i="75"/>
  <c r="V30" i="75" s="1"/>
  <c r="N31" i="75"/>
  <c r="V31" i="75" s="1"/>
  <c r="N32" i="75"/>
  <c r="V32" i="75" s="1"/>
  <c r="N33" i="75"/>
  <c r="V33" i="75" s="1"/>
  <c r="N34" i="75"/>
  <c r="V34" i="75" s="1"/>
  <c r="N35" i="75"/>
  <c r="V35" i="75" s="1"/>
  <c r="N36" i="75"/>
  <c r="V36" i="75" s="1"/>
  <c r="N37" i="75"/>
  <c r="V37" i="75" s="1"/>
  <c r="N38" i="75"/>
  <c r="V38" i="75" s="1"/>
  <c r="N39" i="75"/>
  <c r="V39" i="75" s="1"/>
  <c r="N40" i="75"/>
  <c r="V40" i="75" s="1"/>
  <c r="N41" i="75"/>
  <c r="V41" i="75" s="1"/>
  <c r="N42" i="75"/>
  <c r="V42" i="75" s="1"/>
  <c r="N43" i="75"/>
  <c r="V43" i="75" s="1"/>
  <c r="N44" i="75"/>
  <c r="V44" i="75" s="1"/>
  <c r="N45" i="75"/>
  <c r="V45" i="75" s="1"/>
  <c r="N13" i="75"/>
  <c r="V13" i="75" s="1"/>
  <c r="K14" i="75"/>
  <c r="K15" i="75"/>
  <c r="K16" i="75"/>
  <c r="K17" i="75"/>
  <c r="K18" i="75"/>
  <c r="K19" i="75"/>
  <c r="K20" i="75"/>
  <c r="K21" i="75"/>
  <c r="K22" i="75"/>
  <c r="K23" i="75"/>
  <c r="K24" i="75"/>
  <c r="K25" i="75"/>
  <c r="K26" i="75"/>
  <c r="K27" i="75"/>
  <c r="K28" i="75"/>
  <c r="K29" i="75"/>
  <c r="K30" i="75"/>
  <c r="K31" i="75"/>
  <c r="K32" i="75"/>
  <c r="K33" i="75"/>
  <c r="K34" i="75"/>
  <c r="K35" i="75"/>
  <c r="K36" i="75"/>
  <c r="K37" i="75"/>
  <c r="K38" i="75"/>
  <c r="K39" i="75"/>
  <c r="K40" i="75"/>
  <c r="K41" i="75"/>
  <c r="K42" i="75"/>
  <c r="K43" i="75"/>
  <c r="K44" i="75"/>
  <c r="K45" i="75"/>
  <c r="K13" i="75"/>
  <c r="H13" i="75"/>
  <c r="E14" i="75"/>
  <c r="E15" i="75"/>
  <c r="E16" i="75"/>
  <c r="E17" i="75"/>
  <c r="E18" i="75"/>
  <c r="E19" i="75"/>
  <c r="E20" i="75"/>
  <c r="E21" i="75"/>
  <c r="E22" i="75"/>
  <c r="E23" i="75"/>
  <c r="E24" i="75"/>
  <c r="E25" i="75"/>
  <c r="E26" i="75"/>
  <c r="E27" i="75"/>
  <c r="E28" i="75"/>
  <c r="E29" i="75"/>
  <c r="E30" i="75"/>
  <c r="E31" i="75"/>
  <c r="E32" i="75"/>
  <c r="E33" i="75"/>
  <c r="E34" i="75"/>
  <c r="E35" i="75"/>
  <c r="E36" i="75"/>
  <c r="E37" i="75"/>
  <c r="E38" i="75"/>
  <c r="E39" i="75"/>
  <c r="E40" i="75"/>
  <c r="E41" i="75"/>
  <c r="E42" i="75"/>
  <c r="E43" i="75"/>
  <c r="E44" i="75"/>
  <c r="E45" i="75"/>
  <c r="E13" i="75"/>
  <c r="O15" i="7"/>
  <c r="P15" i="7"/>
  <c r="O16" i="7"/>
  <c r="P16" i="7"/>
  <c r="O17" i="7"/>
  <c r="P17" i="7"/>
  <c r="O18" i="7"/>
  <c r="P18" i="7"/>
  <c r="O19" i="7"/>
  <c r="P19" i="7"/>
  <c r="O20" i="7"/>
  <c r="P20" i="7"/>
  <c r="O21" i="7"/>
  <c r="P21" i="7"/>
  <c r="O22" i="7"/>
  <c r="P22" i="7"/>
  <c r="O23" i="7"/>
  <c r="P23" i="7"/>
  <c r="O24" i="7"/>
  <c r="P24" i="7"/>
  <c r="O25" i="7"/>
  <c r="P25" i="7"/>
  <c r="O26" i="7"/>
  <c r="P26" i="7"/>
  <c r="O27" i="7"/>
  <c r="P27" i="7"/>
  <c r="O28" i="7"/>
  <c r="P28" i="7"/>
  <c r="O29" i="7"/>
  <c r="P29" i="7"/>
  <c r="O30" i="7"/>
  <c r="P30" i="7"/>
  <c r="O31" i="7"/>
  <c r="P31" i="7"/>
  <c r="O32" i="7"/>
  <c r="P32" i="7"/>
  <c r="O33" i="7"/>
  <c r="P33" i="7"/>
  <c r="O34" i="7"/>
  <c r="P34" i="7"/>
  <c r="O35" i="7"/>
  <c r="P35" i="7"/>
  <c r="O36" i="7"/>
  <c r="P36" i="7"/>
  <c r="O37" i="7"/>
  <c r="P37" i="7"/>
  <c r="O38" i="7"/>
  <c r="P38" i="7"/>
  <c r="O39" i="7"/>
  <c r="P39" i="7"/>
  <c r="O40" i="7"/>
  <c r="P40" i="7"/>
  <c r="O41" i="7"/>
  <c r="P41" i="7"/>
  <c r="O42" i="7"/>
  <c r="P42" i="7"/>
  <c r="O43" i="7"/>
  <c r="P43" i="7"/>
  <c r="O44" i="7"/>
  <c r="P44" i="7"/>
  <c r="O45" i="7"/>
  <c r="P45" i="7"/>
  <c r="O46" i="7"/>
  <c r="P46" i="7"/>
  <c r="P14" i="7"/>
  <c r="O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14" i="7"/>
  <c r="E15" i="7"/>
  <c r="T15" i="7" s="1"/>
  <c r="E16" i="7"/>
  <c r="T16" i="7" s="1"/>
  <c r="E17" i="7"/>
  <c r="T17" i="7" s="1"/>
  <c r="E18" i="7"/>
  <c r="T18" i="7" s="1"/>
  <c r="E19" i="7"/>
  <c r="T19" i="7" s="1"/>
  <c r="E20" i="7"/>
  <c r="T20" i="7" s="1"/>
  <c r="E21" i="7"/>
  <c r="T21" i="7" s="1"/>
  <c r="E22" i="7"/>
  <c r="T22" i="7" s="1"/>
  <c r="E23" i="7"/>
  <c r="T23" i="7" s="1"/>
  <c r="E24" i="7"/>
  <c r="T24" i="7" s="1"/>
  <c r="E25" i="7"/>
  <c r="T25" i="7" s="1"/>
  <c r="E26" i="7"/>
  <c r="T26" i="7" s="1"/>
  <c r="E27" i="7"/>
  <c r="T27" i="7" s="1"/>
  <c r="E28" i="7"/>
  <c r="T28" i="7" s="1"/>
  <c r="E29" i="7"/>
  <c r="T29" i="7" s="1"/>
  <c r="E30" i="7"/>
  <c r="T30" i="7" s="1"/>
  <c r="E31" i="7"/>
  <c r="T31" i="7" s="1"/>
  <c r="E32" i="7"/>
  <c r="T32" i="7" s="1"/>
  <c r="E33" i="7"/>
  <c r="T33" i="7" s="1"/>
  <c r="E34" i="7"/>
  <c r="T34" i="7" s="1"/>
  <c r="E35" i="7"/>
  <c r="T35" i="7" s="1"/>
  <c r="E36" i="7"/>
  <c r="T36" i="7" s="1"/>
  <c r="E37" i="7"/>
  <c r="T37" i="7" s="1"/>
  <c r="E38" i="7"/>
  <c r="T38" i="7" s="1"/>
  <c r="E39" i="7"/>
  <c r="T39" i="7" s="1"/>
  <c r="E40" i="7"/>
  <c r="T40" i="7" s="1"/>
  <c r="E41" i="7"/>
  <c r="T41" i="7" s="1"/>
  <c r="E42" i="7"/>
  <c r="T42" i="7" s="1"/>
  <c r="E43" i="7"/>
  <c r="T43" i="7" s="1"/>
  <c r="E44" i="7"/>
  <c r="T44" i="7" s="1"/>
  <c r="E45" i="7"/>
  <c r="T45" i="7" s="1"/>
  <c r="E46" i="7"/>
  <c r="T46" i="7" s="1"/>
  <c r="E14" i="7"/>
  <c r="T14" i="7" s="1"/>
  <c r="G13" i="74"/>
  <c r="G14" i="74"/>
  <c r="G15" i="74"/>
  <c r="G16" i="74"/>
  <c r="G17" i="74"/>
  <c r="G18" i="74"/>
  <c r="G19" i="74"/>
  <c r="G20" i="74"/>
  <c r="G21" i="74"/>
  <c r="G22" i="74"/>
  <c r="G23" i="74"/>
  <c r="G24" i="74"/>
  <c r="G25" i="74"/>
  <c r="G26" i="74"/>
  <c r="G27" i="74"/>
  <c r="G28" i="74"/>
  <c r="G29" i="74"/>
  <c r="G30" i="74"/>
  <c r="G31" i="74"/>
  <c r="G32" i="74"/>
  <c r="G33" i="74"/>
  <c r="G34" i="74"/>
  <c r="G35" i="74"/>
  <c r="G36" i="74"/>
  <c r="G37" i="74"/>
  <c r="G38" i="74"/>
  <c r="G39" i="74"/>
  <c r="G40" i="74"/>
  <c r="G41" i="74"/>
  <c r="G42" i="74"/>
  <c r="G43" i="74"/>
  <c r="G44" i="74"/>
  <c r="G12" i="74"/>
  <c r="G13" i="5"/>
  <c r="R13" i="5" s="1"/>
  <c r="G14" i="5"/>
  <c r="R14" i="5" s="1"/>
  <c r="G15" i="5"/>
  <c r="R15" i="5" s="1"/>
  <c r="G16" i="5"/>
  <c r="R16" i="5" s="1"/>
  <c r="G17" i="5"/>
  <c r="R17" i="5" s="1"/>
  <c r="G18" i="5"/>
  <c r="R18" i="5" s="1"/>
  <c r="G19" i="5"/>
  <c r="R19" i="5" s="1"/>
  <c r="G20" i="5"/>
  <c r="R20" i="5" s="1"/>
  <c r="G21" i="5"/>
  <c r="R21" i="5" s="1"/>
  <c r="G22" i="5"/>
  <c r="R22" i="5" s="1"/>
  <c r="G23" i="5"/>
  <c r="R23" i="5" s="1"/>
  <c r="G24" i="5"/>
  <c r="R24" i="5" s="1"/>
  <c r="G25" i="5"/>
  <c r="R25" i="5" s="1"/>
  <c r="G26" i="5"/>
  <c r="R26" i="5" s="1"/>
  <c r="G27" i="5"/>
  <c r="R27" i="5" s="1"/>
  <c r="G28" i="5"/>
  <c r="R28" i="5" s="1"/>
  <c r="G29" i="5"/>
  <c r="R29" i="5" s="1"/>
  <c r="G30" i="5"/>
  <c r="R30" i="5" s="1"/>
  <c r="G31" i="5"/>
  <c r="R31" i="5" s="1"/>
  <c r="G32" i="5"/>
  <c r="R32" i="5" s="1"/>
  <c r="G33" i="5"/>
  <c r="R33" i="5" s="1"/>
  <c r="G34" i="5"/>
  <c r="R34" i="5" s="1"/>
  <c r="G35" i="5"/>
  <c r="R35" i="5" s="1"/>
  <c r="G36" i="5"/>
  <c r="R36" i="5" s="1"/>
  <c r="G37" i="5"/>
  <c r="R37" i="5" s="1"/>
  <c r="G38" i="5"/>
  <c r="R38" i="5" s="1"/>
  <c r="G39" i="5"/>
  <c r="R39" i="5" s="1"/>
  <c r="G40" i="5"/>
  <c r="R40" i="5" s="1"/>
  <c r="G41" i="5"/>
  <c r="R41" i="5" s="1"/>
  <c r="G42" i="5"/>
  <c r="R42" i="5" s="1"/>
  <c r="G43" i="5"/>
  <c r="R43" i="5" s="1"/>
  <c r="G44" i="5"/>
  <c r="R44" i="5" s="1"/>
  <c r="G12" i="5"/>
  <c r="R12" i="5" s="1"/>
  <c r="S46" i="88" l="1"/>
  <c r="S42" i="88"/>
  <c r="S38" i="88"/>
  <c r="S43" i="114"/>
  <c r="S39" i="114"/>
  <c r="S35" i="114"/>
  <c r="S31" i="114"/>
  <c r="S27" i="114"/>
  <c r="S23" i="114"/>
  <c r="S19" i="114"/>
  <c r="S15" i="114"/>
  <c r="S45" i="114"/>
  <c r="S41" i="114"/>
  <c r="S37" i="114"/>
  <c r="S33" i="114"/>
  <c r="S29" i="114"/>
  <c r="S25" i="114"/>
  <c r="S21" i="114"/>
  <c r="S17" i="114"/>
  <c r="S34" i="88"/>
  <c r="S30" i="88"/>
  <c r="S26" i="88"/>
  <c r="S22" i="88"/>
  <c r="S18" i="88"/>
  <c r="S44" i="88"/>
  <c r="S40" i="88"/>
  <c r="S36" i="88"/>
  <c r="S32" i="88"/>
  <c r="S28" i="88"/>
  <c r="S24" i="88"/>
  <c r="S20" i="88"/>
  <c r="S16" i="88"/>
  <c r="Q31" i="75"/>
  <c r="S31" i="75" s="1"/>
  <c r="T31" i="75" s="1"/>
  <c r="Q15" i="75"/>
  <c r="S15" i="75" s="1"/>
  <c r="T15" i="75" s="1"/>
  <c r="Q43" i="75"/>
  <c r="S43" i="75" s="1"/>
  <c r="T43" i="75" s="1"/>
  <c r="Q39" i="75"/>
  <c r="S39" i="75" s="1"/>
  <c r="T39" i="75" s="1"/>
  <c r="Q35" i="75"/>
  <c r="S35" i="75" s="1"/>
  <c r="T35" i="75" s="1"/>
  <c r="Q27" i="75"/>
  <c r="S27" i="75" s="1"/>
  <c r="T27" i="75" s="1"/>
  <c r="Q23" i="75"/>
  <c r="S23" i="75" s="1"/>
  <c r="T23" i="75" s="1"/>
  <c r="Q19" i="75"/>
  <c r="S19" i="75" s="1"/>
  <c r="T19" i="75" s="1"/>
  <c r="Q46" i="7"/>
  <c r="Q42" i="7"/>
  <c r="Q44" i="7"/>
  <c r="Q40" i="7"/>
  <c r="Q36" i="7"/>
  <c r="Q32" i="7"/>
  <c r="Q28" i="7"/>
  <c r="Q24" i="7"/>
  <c r="S42" i="114"/>
  <c r="S38" i="114"/>
  <c r="S34" i="114"/>
  <c r="S30" i="114"/>
  <c r="S44" i="114"/>
  <c r="S40" i="114"/>
  <c r="S36" i="114"/>
  <c r="S32" i="114"/>
  <c r="S26" i="114"/>
  <c r="S22" i="114"/>
  <c r="S18" i="114"/>
  <c r="S14" i="114"/>
  <c r="S28" i="114"/>
  <c r="S24" i="114"/>
  <c r="S20" i="114"/>
  <c r="S16" i="114"/>
  <c r="S13" i="114"/>
  <c r="S14" i="88"/>
  <c r="S45" i="88"/>
  <c r="S41" i="88"/>
  <c r="S37" i="88"/>
  <c r="S33" i="88"/>
  <c r="S29" i="88"/>
  <c r="S25" i="88"/>
  <c r="S21" i="88"/>
  <c r="S17" i="88"/>
  <c r="S43" i="88"/>
  <c r="S39" i="88"/>
  <c r="S35" i="88"/>
  <c r="S31" i="88"/>
  <c r="S27" i="88"/>
  <c r="S23" i="88"/>
  <c r="S19" i="88"/>
  <c r="S15" i="88"/>
  <c r="Q45" i="75"/>
  <c r="S45" i="75" s="1"/>
  <c r="T45" i="75" s="1"/>
  <c r="Q41" i="75"/>
  <c r="S41" i="75" s="1"/>
  <c r="T41" i="75" s="1"/>
  <c r="Q37" i="75"/>
  <c r="S37" i="75" s="1"/>
  <c r="T37" i="75" s="1"/>
  <c r="Q33" i="75"/>
  <c r="S33" i="75" s="1"/>
  <c r="T33" i="75" s="1"/>
  <c r="Q29" i="75"/>
  <c r="S29" i="75" s="1"/>
  <c r="T29" i="75" s="1"/>
  <c r="Q25" i="75"/>
  <c r="S25" i="75" s="1"/>
  <c r="T25" i="75" s="1"/>
  <c r="Q21" i="75"/>
  <c r="S21" i="75" s="1"/>
  <c r="T21" i="75" s="1"/>
  <c r="Q17" i="75"/>
  <c r="S17" i="75" s="1"/>
  <c r="T17" i="75" s="1"/>
  <c r="Q14" i="7"/>
  <c r="Q43" i="7"/>
  <c r="Q39" i="7"/>
  <c r="Q35" i="7"/>
  <c r="Q31" i="7"/>
  <c r="Q27" i="7"/>
  <c r="Q23" i="7"/>
  <c r="Q19" i="7"/>
  <c r="Q15" i="7"/>
  <c r="Q45" i="7"/>
  <c r="Q41" i="7"/>
  <c r="Q37" i="7"/>
  <c r="Q33" i="7"/>
  <c r="Q29" i="7"/>
  <c r="Q25" i="7"/>
  <c r="Q21" i="7"/>
  <c r="Q17" i="7"/>
  <c r="Q44" i="75"/>
  <c r="S44" i="75" s="1"/>
  <c r="T44" i="75" s="1"/>
  <c r="Q40" i="75"/>
  <c r="S40" i="75" s="1"/>
  <c r="T40" i="75" s="1"/>
  <c r="Q36" i="75"/>
  <c r="S36" i="75" s="1"/>
  <c r="T36" i="75" s="1"/>
  <c r="Q32" i="75"/>
  <c r="S32" i="75" s="1"/>
  <c r="T32" i="75" s="1"/>
  <c r="Q28" i="75"/>
  <c r="S28" i="75" s="1"/>
  <c r="T28" i="75" s="1"/>
  <c r="Q24" i="75"/>
  <c r="S24" i="75" s="1"/>
  <c r="T24" i="75" s="1"/>
  <c r="Q20" i="75"/>
  <c r="S20" i="75" s="1"/>
  <c r="T20" i="75" s="1"/>
  <c r="Q16" i="75"/>
  <c r="S16" i="75" s="1"/>
  <c r="T16" i="75" s="1"/>
  <c r="Q13" i="75"/>
  <c r="S13" i="75" s="1"/>
  <c r="T13" i="75" s="1"/>
  <c r="Q42" i="75"/>
  <c r="S42" i="75" s="1"/>
  <c r="T42" i="75" s="1"/>
  <c r="Q38" i="75"/>
  <c r="S38" i="75" s="1"/>
  <c r="T38" i="75" s="1"/>
  <c r="Q34" i="75"/>
  <c r="S34" i="75" s="1"/>
  <c r="T34" i="75" s="1"/>
  <c r="Q30" i="75"/>
  <c r="S30" i="75" s="1"/>
  <c r="T30" i="75" s="1"/>
  <c r="Q26" i="75"/>
  <c r="S26" i="75" s="1"/>
  <c r="T26" i="75" s="1"/>
  <c r="Q22" i="75"/>
  <c r="S22" i="75" s="1"/>
  <c r="T22" i="75" s="1"/>
  <c r="Q18" i="75"/>
  <c r="S18" i="75" s="1"/>
  <c r="T18" i="75" s="1"/>
  <c r="Q14" i="75"/>
  <c r="S14" i="75" s="1"/>
  <c r="T14" i="75" s="1"/>
  <c r="Q20" i="7"/>
  <c r="Q38" i="7"/>
  <c r="Q34" i="7"/>
  <c r="Q30" i="7"/>
  <c r="Q26" i="7"/>
  <c r="Q22" i="7"/>
  <c r="Q16" i="7"/>
  <c r="Q18" i="7"/>
  <c r="J13" i="127"/>
  <c r="J14" i="127"/>
  <c r="J15" i="127"/>
  <c r="J16" i="127"/>
  <c r="J17" i="127"/>
  <c r="J18" i="127"/>
  <c r="J19" i="127"/>
  <c r="J20" i="127"/>
  <c r="J21" i="127"/>
  <c r="J22" i="127"/>
  <c r="J23" i="127"/>
  <c r="J24" i="127"/>
  <c r="J25" i="127"/>
  <c r="J26" i="127"/>
  <c r="J27" i="127"/>
  <c r="J28" i="127"/>
  <c r="J29" i="127"/>
  <c r="J30" i="127"/>
  <c r="J31" i="127"/>
  <c r="J32" i="127"/>
  <c r="J33" i="127"/>
  <c r="J34" i="127"/>
  <c r="J35" i="127"/>
  <c r="J36" i="127"/>
  <c r="J37" i="127"/>
  <c r="J38" i="127"/>
  <c r="J39" i="127"/>
  <c r="J40" i="127"/>
  <c r="J41" i="127"/>
  <c r="J42" i="127"/>
  <c r="J43" i="127"/>
  <c r="J44" i="127"/>
  <c r="J12" i="127"/>
  <c r="G13" i="127"/>
  <c r="G14" i="127"/>
  <c r="G15" i="127"/>
  <c r="G16" i="127"/>
  <c r="G17" i="127"/>
  <c r="G18" i="127"/>
  <c r="G19" i="127"/>
  <c r="G20" i="127"/>
  <c r="G21" i="127"/>
  <c r="G22" i="127"/>
  <c r="G23" i="127"/>
  <c r="G24" i="127"/>
  <c r="G25" i="127"/>
  <c r="G26" i="127"/>
  <c r="G27" i="127"/>
  <c r="G28" i="127"/>
  <c r="G29" i="127"/>
  <c r="G30" i="127"/>
  <c r="G31" i="127"/>
  <c r="G32" i="127"/>
  <c r="G33" i="127"/>
  <c r="G34" i="127"/>
  <c r="G35" i="127"/>
  <c r="G36" i="127"/>
  <c r="G37" i="127"/>
  <c r="G38" i="127"/>
  <c r="G39" i="127"/>
  <c r="G40" i="127"/>
  <c r="G41" i="127"/>
  <c r="G42" i="127"/>
  <c r="G43" i="127"/>
  <c r="G44" i="127"/>
  <c r="G12" i="127"/>
  <c r="F13" i="127"/>
  <c r="N13" i="127" s="1"/>
  <c r="F14" i="127"/>
  <c r="N14" i="127" s="1"/>
  <c r="F15" i="127"/>
  <c r="N15" i="127" s="1"/>
  <c r="F16" i="127"/>
  <c r="N16" i="127" s="1"/>
  <c r="F17" i="127"/>
  <c r="N17" i="127" s="1"/>
  <c r="F18" i="127"/>
  <c r="N18" i="127" s="1"/>
  <c r="F19" i="127"/>
  <c r="N19" i="127" s="1"/>
  <c r="F20" i="127"/>
  <c r="N20" i="127" s="1"/>
  <c r="F21" i="127"/>
  <c r="N21" i="127" s="1"/>
  <c r="F22" i="127"/>
  <c r="N22" i="127" s="1"/>
  <c r="F23" i="127"/>
  <c r="N23" i="127" s="1"/>
  <c r="F24" i="127"/>
  <c r="N24" i="127" s="1"/>
  <c r="F25" i="127"/>
  <c r="N25" i="127" s="1"/>
  <c r="F26" i="127"/>
  <c r="N26" i="127" s="1"/>
  <c r="F27" i="127"/>
  <c r="N27" i="127" s="1"/>
  <c r="F28" i="127"/>
  <c r="N28" i="127" s="1"/>
  <c r="F29" i="127"/>
  <c r="N29" i="127" s="1"/>
  <c r="F30" i="127"/>
  <c r="N30" i="127" s="1"/>
  <c r="F31" i="127"/>
  <c r="N31" i="127" s="1"/>
  <c r="F32" i="127"/>
  <c r="N32" i="127" s="1"/>
  <c r="F33" i="127"/>
  <c r="N33" i="127" s="1"/>
  <c r="F34" i="127"/>
  <c r="N34" i="127" s="1"/>
  <c r="F35" i="127"/>
  <c r="N35" i="127" s="1"/>
  <c r="F36" i="127"/>
  <c r="N36" i="127" s="1"/>
  <c r="F37" i="127"/>
  <c r="N37" i="127" s="1"/>
  <c r="F38" i="127"/>
  <c r="N38" i="127" s="1"/>
  <c r="F39" i="127"/>
  <c r="N39" i="127" s="1"/>
  <c r="F40" i="127"/>
  <c r="N40" i="127" s="1"/>
  <c r="F41" i="127"/>
  <c r="N41" i="127" s="1"/>
  <c r="F42" i="127"/>
  <c r="N42" i="127" s="1"/>
  <c r="F43" i="127"/>
  <c r="N43" i="127" s="1"/>
  <c r="F12" i="127"/>
  <c r="N12" i="127" s="1"/>
  <c r="D44" i="127"/>
  <c r="F44" i="127" s="1"/>
  <c r="N44" i="127" s="1"/>
  <c r="C44" i="127"/>
  <c r="J13" i="111"/>
  <c r="J14" i="111"/>
  <c r="J15" i="111"/>
  <c r="J16" i="111"/>
  <c r="J17" i="111"/>
  <c r="J18" i="111"/>
  <c r="J19" i="111"/>
  <c r="J20" i="111"/>
  <c r="J21" i="111"/>
  <c r="J22" i="111"/>
  <c r="J23" i="111"/>
  <c r="J24" i="111"/>
  <c r="J25" i="111"/>
  <c r="J26" i="111"/>
  <c r="J27" i="111"/>
  <c r="J28" i="111"/>
  <c r="J29" i="111"/>
  <c r="J30" i="111"/>
  <c r="J31" i="111"/>
  <c r="J32" i="111"/>
  <c r="J33" i="111"/>
  <c r="J34" i="111"/>
  <c r="J35" i="111"/>
  <c r="J36" i="111"/>
  <c r="J37" i="111"/>
  <c r="J38" i="111"/>
  <c r="J39" i="111"/>
  <c r="J40" i="111"/>
  <c r="J41" i="111"/>
  <c r="J42" i="111"/>
  <c r="J43" i="111"/>
  <c r="J44" i="111"/>
  <c r="J12" i="111"/>
  <c r="F37" i="111"/>
  <c r="F33" i="111"/>
  <c r="F29" i="111"/>
  <c r="F25" i="111"/>
  <c r="F21" i="111"/>
  <c r="F17" i="111"/>
  <c r="F13" i="111"/>
  <c r="F14" i="111"/>
  <c r="F15" i="111"/>
  <c r="F16" i="111"/>
  <c r="F18" i="111"/>
  <c r="F19" i="111"/>
  <c r="F20" i="111"/>
  <c r="F22" i="111"/>
  <c r="F23" i="111"/>
  <c r="F24" i="111"/>
  <c r="F26" i="111"/>
  <c r="F27" i="111"/>
  <c r="F28" i="111"/>
  <c r="F30" i="111"/>
  <c r="F31" i="111"/>
  <c r="F32" i="111"/>
  <c r="F34" i="111"/>
  <c r="F35" i="111"/>
  <c r="F36" i="111"/>
  <c r="F38" i="111"/>
  <c r="F39" i="111"/>
  <c r="F40" i="111"/>
  <c r="F41" i="111"/>
  <c r="F42" i="111"/>
  <c r="F43" i="111"/>
  <c r="F44" i="111"/>
  <c r="F12" i="111"/>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12" i="4"/>
  <c r="O37" i="4" l="1"/>
  <c r="P37" i="4"/>
  <c r="L37" i="4"/>
  <c r="O29" i="4"/>
  <c r="P29" i="4"/>
  <c r="L29" i="4"/>
  <c r="O17" i="4"/>
  <c r="P17" i="4"/>
  <c r="L17" i="4"/>
  <c r="R38" i="127"/>
  <c r="P38" i="127"/>
  <c r="R30" i="127"/>
  <c r="P30" i="127"/>
  <c r="R22" i="127"/>
  <c r="P22" i="127"/>
  <c r="R14" i="127"/>
  <c r="P14" i="127"/>
  <c r="O40" i="4"/>
  <c r="P40" i="4"/>
  <c r="L40" i="4"/>
  <c r="O32" i="4"/>
  <c r="P32" i="4"/>
  <c r="L32" i="4"/>
  <c r="O24" i="4"/>
  <c r="P24" i="4"/>
  <c r="L24" i="4"/>
  <c r="P41" i="127"/>
  <c r="R41" i="127"/>
  <c r="P33" i="127"/>
  <c r="R33" i="127"/>
  <c r="P25" i="127"/>
  <c r="R25" i="127"/>
  <c r="P13" i="127"/>
  <c r="R13" i="127"/>
  <c r="O39" i="4"/>
  <c r="P39" i="4"/>
  <c r="L39" i="4"/>
  <c r="O27" i="4"/>
  <c r="P27" i="4"/>
  <c r="L27" i="4"/>
  <c r="O15" i="4"/>
  <c r="P15" i="4"/>
  <c r="L15" i="4"/>
  <c r="P12" i="127"/>
  <c r="R12" i="127"/>
  <c r="R40" i="127"/>
  <c r="P40" i="127"/>
  <c r="R36" i="127"/>
  <c r="P36" i="127"/>
  <c r="R32" i="127"/>
  <c r="P32" i="127"/>
  <c r="R28" i="127"/>
  <c r="P28" i="127"/>
  <c r="R24" i="127"/>
  <c r="P24" i="127"/>
  <c r="R20" i="127"/>
  <c r="P20" i="127"/>
  <c r="R16" i="127"/>
  <c r="P16" i="127"/>
  <c r="P12" i="4"/>
  <c r="O12" i="4"/>
  <c r="L12" i="4"/>
  <c r="O41" i="4"/>
  <c r="P41" i="4"/>
  <c r="L41" i="4"/>
  <c r="O33" i="4"/>
  <c r="P33" i="4"/>
  <c r="L33" i="4"/>
  <c r="O25" i="4"/>
  <c r="P25" i="4"/>
  <c r="L25" i="4"/>
  <c r="O21" i="4"/>
  <c r="P21" i="4"/>
  <c r="L21" i="4"/>
  <c r="O13" i="4"/>
  <c r="P13" i="4"/>
  <c r="L13" i="4"/>
  <c r="R42" i="127"/>
  <c r="P42" i="127"/>
  <c r="R34" i="127"/>
  <c r="P34" i="127"/>
  <c r="R26" i="127"/>
  <c r="P26" i="127"/>
  <c r="R18" i="127"/>
  <c r="P18" i="127"/>
  <c r="O44" i="4"/>
  <c r="P44" i="4"/>
  <c r="L44" i="4"/>
  <c r="O36" i="4"/>
  <c r="P36" i="4"/>
  <c r="L36" i="4"/>
  <c r="O28" i="4"/>
  <c r="P28" i="4"/>
  <c r="L28" i="4"/>
  <c r="O20" i="4"/>
  <c r="P20" i="4"/>
  <c r="L20" i="4"/>
  <c r="O16" i="4"/>
  <c r="P16" i="4"/>
  <c r="L16" i="4"/>
  <c r="R44" i="127"/>
  <c r="P44" i="127"/>
  <c r="P37" i="127"/>
  <c r="R37" i="127"/>
  <c r="P29" i="127"/>
  <c r="R29" i="127"/>
  <c r="P21" i="127"/>
  <c r="R21" i="127"/>
  <c r="P17" i="127"/>
  <c r="R17" i="127"/>
  <c r="O43" i="4"/>
  <c r="P43" i="4"/>
  <c r="L43" i="4"/>
  <c r="O35" i="4"/>
  <c r="P35" i="4"/>
  <c r="L35" i="4"/>
  <c r="O31" i="4"/>
  <c r="P31" i="4"/>
  <c r="L31" i="4"/>
  <c r="O23" i="4"/>
  <c r="P23" i="4"/>
  <c r="L23" i="4"/>
  <c r="O19" i="4"/>
  <c r="P19" i="4"/>
  <c r="L19" i="4"/>
  <c r="O42" i="4"/>
  <c r="P42" i="4"/>
  <c r="L42" i="4"/>
  <c r="O38" i="4"/>
  <c r="P38" i="4"/>
  <c r="L38" i="4"/>
  <c r="O34" i="4"/>
  <c r="P34" i="4"/>
  <c r="L34" i="4"/>
  <c r="O30" i="4"/>
  <c r="P30" i="4"/>
  <c r="L30" i="4"/>
  <c r="O26" i="4"/>
  <c r="P26" i="4"/>
  <c r="L26" i="4"/>
  <c r="O22" i="4"/>
  <c r="P22" i="4"/>
  <c r="L22" i="4"/>
  <c r="O18" i="4"/>
  <c r="P18" i="4"/>
  <c r="L18" i="4"/>
  <c r="O14" i="4"/>
  <c r="P14" i="4"/>
  <c r="L14" i="4"/>
  <c r="R43" i="127"/>
  <c r="P43" i="127"/>
  <c r="R39" i="127"/>
  <c r="P39" i="127"/>
  <c r="R35" i="127"/>
  <c r="P35" i="127"/>
  <c r="R31" i="127"/>
  <c r="P31" i="127"/>
  <c r="R27" i="127"/>
  <c r="P27" i="127"/>
  <c r="R23" i="127"/>
  <c r="P23" i="127"/>
  <c r="R19" i="127"/>
  <c r="P19" i="127"/>
  <c r="R15" i="127"/>
  <c r="P15" i="127"/>
  <c r="P12" i="47"/>
  <c r="Q12" i="47" s="1"/>
  <c r="P13" i="47"/>
  <c r="Q13" i="47" s="1"/>
  <c r="P14" i="47"/>
  <c r="Q14" i="47" s="1"/>
  <c r="P15" i="47"/>
  <c r="Q15" i="47" s="1"/>
  <c r="P16" i="47"/>
  <c r="Q16" i="47" s="1"/>
  <c r="P17" i="47"/>
  <c r="Q17" i="47" s="1"/>
  <c r="P18" i="47"/>
  <c r="Q18" i="47" s="1"/>
  <c r="P19" i="47"/>
  <c r="Q19" i="47" s="1"/>
  <c r="P20" i="47"/>
  <c r="Q20" i="47" s="1"/>
  <c r="P21" i="47"/>
  <c r="Q21" i="47" s="1"/>
  <c r="P22" i="47"/>
  <c r="Q22" i="47" s="1"/>
  <c r="P23" i="47"/>
  <c r="Q23" i="47" s="1"/>
  <c r="P24" i="47"/>
  <c r="Q24" i="47" s="1"/>
  <c r="P25" i="47"/>
  <c r="Q25" i="47" s="1"/>
  <c r="P26" i="47"/>
  <c r="Q26" i="47" s="1"/>
  <c r="P27" i="47"/>
  <c r="Q27" i="47" s="1"/>
  <c r="P28" i="47"/>
  <c r="Q28" i="47" s="1"/>
  <c r="P29" i="47"/>
  <c r="Q29" i="47" s="1"/>
  <c r="P30" i="47"/>
  <c r="Q30" i="47" s="1"/>
  <c r="P31" i="47"/>
  <c r="Q31" i="47" s="1"/>
  <c r="P32" i="47"/>
  <c r="Q32" i="47" s="1"/>
  <c r="P33" i="47"/>
  <c r="Q33" i="47" s="1"/>
  <c r="P34" i="47"/>
  <c r="Q34" i="47" s="1"/>
  <c r="P35" i="47"/>
  <c r="Q35" i="47" s="1"/>
  <c r="P36" i="47"/>
  <c r="Q36" i="47" s="1"/>
  <c r="P37" i="47"/>
  <c r="Q37" i="47" s="1"/>
  <c r="P38" i="47"/>
  <c r="Q38" i="47" s="1"/>
  <c r="P39" i="47"/>
  <c r="Q39" i="47" s="1"/>
  <c r="P40" i="47"/>
  <c r="Q40" i="47" s="1"/>
  <c r="P41" i="47"/>
  <c r="Q41" i="47" s="1"/>
  <c r="P42" i="47"/>
  <c r="Q42" i="47" s="1"/>
  <c r="P43" i="47"/>
  <c r="Q43" i="47" s="1"/>
  <c r="P11" i="47" l="1"/>
  <c r="Q11" i="47" s="1"/>
  <c r="L12" i="47"/>
  <c r="L13" i="47"/>
  <c r="L14" i="47"/>
  <c r="L15" i="47"/>
  <c r="L16" i="47"/>
  <c r="L17" i="47"/>
  <c r="L18" i="47"/>
  <c r="L19" i="47"/>
  <c r="L20" i="47"/>
  <c r="L21" i="47"/>
  <c r="L22" i="47"/>
  <c r="L23" i="47"/>
  <c r="L24" i="47"/>
  <c r="L25" i="47"/>
  <c r="L26" i="47"/>
  <c r="L27" i="47"/>
  <c r="L28" i="47"/>
  <c r="L29" i="47"/>
  <c r="L30" i="47"/>
  <c r="L31" i="47"/>
  <c r="L32" i="47"/>
  <c r="L33" i="47"/>
  <c r="L34" i="47"/>
  <c r="L35" i="47"/>
  <c r="L36" i="47"/>
  <c r="L37" i="47"/>
  <c r="L38" i="47"/>
  <c r="L39" i="47"/>
  <c r="L40" i="47"/>
  <c r="L41" i="47"/>
  <c r="L42" i="47"/>
  <c r="L43" i="47"/>
  <c r="L11" i="47"/>
  <c r="G12" i="47"/>
  <c r="G12" i="65" s="1"/>
  <c r="G13" i="47"/>
  <c r="G13" i="65" s="1"/>
  <c r="G14" i="47"/>
  <c r="G14" i="65" s="1"/>
  <c r="G15" i="47"/>
  <c r="G15" i="65" s="1"/>
  <c r="G16" i="47"/>
  <c r="G16" i="65" s="1"/>
  <c r="G17" i="47"/>
  <c r="G17" i="65" s="1"/>
  <c r="G18" i="47"/>
  <c r="G18" i="65" s="1"/>
  <c r="G19" i="47"/>
  <c r="G19" i="65" s="1"/>
  <c r="G20" i="47"/>
  <c r="G20" i="65" s="1"/>
  <c r="G21" i="47"/>
  <c r="G21" i="65" s="1"/>
  <c r="G22" i="47"/>
  <c r="G22" i="65" s="1"/>
  <c r="G23" i="47"/>
  <c r="G23" i="65" s="1"/>
  <c r="G24" i="47"/>
  <c r="G24" i="65" s="1"/>
  <c r="G25" i="47"/>
  <c r="G25" i="65" s="1"/>
  <c r="G26" i="47"/>
  <c r="G26" i="65" s="1"/>
  <c r="G27" i="47"/>
  <c r="G27" i="65" s="1"/>
  <c r="G28" i="47"/>
  <c r="G28" i="65" s="1"/>
  <c r="G29" i="47"/>
  <c r="G29" i="65" s="1"/>
  <c r="G30" i="47"/>
  <c r="G30" i="65" s="1"/>
  <c r="G31" i="47"/>
  <c r="G31" i="65" s="1"/>
  <c r="G32" i="47"/>
  <c r="G32" i="65" s="1"/>
  <c r="G33" i="47"/>
  <c r="G33" i="65" s="1"/>
  <c r="G34" i="47"/>
  <c r="G34" i="65" s="1"/>
  <c r="G35" i="47"/>
  <c r="G35" i="65" s="1"/>
  <c r="G36" i="47"/>
  <c r="G36" i="65" s="1"/>
  <c r="G37" i="47"/>
  <c r="G37" i="65" s="1"/>
  <c r="G38" i="47"/>
  <c r="G38" i="65" s="1"/>
  <c r="G39" i="47"/>
  <c r="G39" i="65" s="1"/>
  <c r="G40" i="47"/>
  <c r="G40" i="65" s="1"/>
  <c r="G41" i="47"/>
  <c r="G41" i="65" s="1"/>
  <c r="G42" i="47"/>
  <c r="G42" i="65" s="1"/>
  <c r="G43" i="47"/>
  <c r="G43" i="65" s="1"/>
  <c r="G11" i="47"/>
  <c r="G11" i="65" s="1"/>
  <c r="P12" i="60"/>
  <c r="Q12" i="60" s="1"/>
  <c r="H13" i="4" s="1"/>
  <c r="P13" i="60"/>
  <c r="Q13" i="60" s="1"/>
  <c r="H14" i="4" s="1"/>
  <c r="P14" i="60"/>
  <c r="Q14" i="60" s="1"/>
  <c r="H15" i="4" s="1"/>
  <c r="P15" i="60"/>
  <c r="Q15" i="60" s="1"/>
  <c r="H16" i="4" s="1"/>
  <c r="P16" i="60"/>
  <c r="Q16" i="60" s="1"/>
  <c r="H17" i="4" s="1"/>
  <c r="P17" i="60"/>
  <c r="Q17" i="60" s="1"/>
  <c r="H18" i="4" s="1"/>
  <c r="P18" i="60"/>
  <c r="Q18" i="60" s="1"/>
  <c r="H19" i="4" s="1"/>
  <c r="P19" i="60"/>
  <c r="Q19" i="60" s="1"/>
  <c r="H20" i="4" s="1"/>
  <c r="P20" i="60"/>
  <c r="Q20" i="60" s="1"/>
  <c r="H21" i="4" s="1"/>
  <c r="P21" i="60"/>
  <c r="Q21" i="60" s="1"/>
  <c r="H22" i="4" s="1"/>
  <c r="P22" i="60"/>
  <c r="Q22" i="60" s="1"/>
  <c r="H23" i="4" s="1"/>
  <c r="P23" i="60"/>
  <c r="Q23" i="60" s="1"/>
  <c r="H24" i="4" s="1"/>
  <c r="P24" i="60"/>
  <c r="Q24" i="60" s="1"/>
  <c r="H25" i="4" s="1"/>
  <c r="P25" i="60"/>
  <c r="Q25" i="60" s="1"/>
  <c r="H26" i="4" s="1"/>
  <c r="P26" i="60"/>
  <c r="Q26" i="60" s="1"/>
  <c r="H27" i="4" s="1"/>
  <c r="P27" i="60"/>
  <c r="Q27" i="60" s="1"/>
  <c r="H28" i="4" s="1"/>
  <c r="P28" i="60"/>
  <c r="Q28" i="60" s="1"/>
  <c r="H29" i="4" s="1"/>
  <c r="P29" i="60"/>
  <c r="Q29" i="60" s="1"/>
  <c r="H30" i="4" s="1"/>
  <c r="P30" i="60"/>
  <c r="Q30" i="60" s="1"/>
  <c r="H31" i="4" s="1"/>
  <c r="P31" i="60"/>
  <c r="Q31" i="60" s="1"/>
  <c r="H32" i="4" s="1"/>
  <c r="P32" i="60"/>
  <c r="Q32" i="60" s="1"/>
  <c r="H33" i="4" s="1"/>
  <c r="P33" i="60"/>
  <c r="Q33" i="60" s="1"/>
  <c r="H34" i="4" s="1"/>
  <c r="P34" i="60"/>
  <c r="Q34" i="60" s="1"/>
  <c r="H35" i="4" s="1"/>
  <c r="P35" i="60"/>
  <c r="Q35" i="60" s="1"/>
  <c r="H36" i="4" s="1"/>
  <c r="P36" i="60"/>
  <c r="Q36" i="60" s="1"/>
  <c r="H37" i="4" s="1"/>
  <c r="P37" i="60"/>
  <c r="Q37" i="60" s="1"/>
  <c r="H38" i="4" s="1"/>
  <c r="P38" i="60"/>
  <c r="Q38" i="60" s="1"/>
  <c r="H39" i="4" s="1"/>
  <c r="P39" i="60"/>
  <c r="Q39" i="60" s="1"/>
  <c r="H40" i="4" s="1"/>
  <c r="P40" i="60"/>
  <c r="Q40" i="60" s="1"/>
  <c r="H41" i="4" s="1"/>
  <c r="P41" i="60"/>
  <c r="Q41" i="60" s="1"/>
  <c r="H42" i="4" s="1"/>
  <c r="P42" i="60"/>
  <c r="Q42" i="60" s="1"/>
  <c r="H43" i="4" s="1"/>
  <c r="P43" i="60"/>
  <c r="Q43" i="60" s="1"/>
  <c r="H44" i="4" s="1"/>
  <c r="P11" i="60"/>
  <c r="Q11" i="60" s="1"/>
  <c r="H12" i="4" s="1"/>
  <c r="L12" i="60"/>
  <c r="G12" i="29" s="1"/>
  <c r="L13" i="60"/>
  <c r="G13" i="29" s="1"/>
  <c r="L14" i="60"/>
  <c r="G14" i="29" s="1"/>
  <c r="L15" i="60"/>
  <c r="G15" i="29" s="1"/>
  <c r="L16" i="60"/>
  <c r="G16" i="29" s="1"/>
  <c r="L17" i="60"/>
  <c r="G17" i="29" s="1"/>
  <c r="L18" i="60"/>
  <c r="G18" i="29" s="1"/>
  <c r="L19" i="60"/>
  <c r="G19" i="29" s="1"/>
  <c r="L20" i="60"/>
  <c r="G20" i="29" s="1"/>
  <c r="L21" i="60"/>
  <c r="G21" i="29" s="1"/>
  <c r="L22" i="60"/>
  <c r="G22" i="29" s="1"/>
  <c r="L23" i="60"/>
  <c r="G23" i="29" s="1"/>
  <c r="L24" i="60"/>
  <c r="G24" i="29" s="1"/>
  <c r="L25" i="60"/>
  <c r="G25" i="29" s="1"/>
  <c r="L26" i="60"/>
  <c r="G26" i="29" s="1"/>
  <c r="L27" i="60"/>
  <c r="G27" i="29" s="1"/>
  <c r="L28" i="60"/>
  <c r="G28" i="29" s="1"/>
  <c r="L29" i="60"/>
  <c r="G29" i="29" s="1"/>
  <c r="L30" i="60"/>
  <c r="G30" i="29" s="1"/>
  <c r="L31" i="60"/>
  <c r="G31" i="29" s="1"/>
  <c r="L32" i="60"/>
  <c r="G32" i="29" s="1"/>
  <c r="L33" i="60"/>
  <c r="G33" i="29" s="1"/>
  <c r="L34" i="60"/>
  <c r="G34" i="29" s="1"/>
  <c r="L35" i="60"/>
  <c r="G35" i="29" s="1"/>
  <c r="L36" i="60"/>
  <c r="G36" i="29" s="1"/>
  <c r="L37" i="60"/>
  <c r="G37" i="29" s="1"/>
  <c r="L38" i="60"/>
  <c r="G38" i="29" s="1"/>
  <c r="L39" i="60"/>
  <c r="G39" i="29" s="1"/>
  <c r="L40" i="60"/>
  <c r="G40" i="29" s="1"/>
  <c r="L41" i="60"/>
  <c r="G41" i="29" s="1"/>
  <c r="L42" i="60"/>
  <c r="G42" i="29" s="1"/>
  <c r="L43" i="60"/>
  <c r="G43" i="29" s="1"/>
  <c r="L11" i="60"/>
  <c r="G11" i="29" s="1"/>
  <c r="G12" i="60"/>
  <c r="G13" i="60"/>
  <c r="G14" i="60"/>
  <c r="G15" i="60"/>
  <c r="G16" i="60"/>
  <c r="G17" i="60"/>
  <c r="G18" i="60"/>
  <c r="G19" i="60"/>
  <c r="G20" i="60"/>
  <c r="G21" i="60"/>
  <c r="G22" i="60"/>
  <c r="G23" i="60"/>
  <c r="G24" i="60"/>
  <c r="G25" i="60"/>
  <c r="G26" i="60"/>
  <c r="G27" i="60"/>
  <c r="G28" i="60"/>
  <c r="G29" i="60"/>
  <c r="G30" i="60"/>
  <c r="G31" i="60"/>
  <c r="G32" i="60"/>
  <c r="G33" i="60"/>
  <c r="G34" i="60"/>
  <c r="R38" i="60" s="1"/>
  <c r="G35" i="60"/>
  <c r="G36" i="60"/>
  <c r="G37" i="60"/>
  <c r="G38" i="60"/>
  <c r="G39" i="60"/>
  <c r="G40" i="60"/>
  <c r="G41" i="60"/>
  <c r="G42" i="60"/>
  <c r="G43" i="60"/>
  <c r="G11" i="60"/>
  <c r="L35" i="59"/>
  <c r="L36" i="59"/>
  <c r="L37" i="59"/>
  <c r="L38" i="59"/>
  <c r="L39" i="59"/>
  <c r="L40" i="59"/>
  <c r="L41" i="59"/>
  <c r="L42" i="59"/>
  <c r="L43" i="59"/>
  <c r="L24" i="59"/>
  <c r="L25" i="59"/>
  <c r="L26" i="59"/>
  <c r="L27" i="59"/>
  <c r="L28" i="59"/>
  <c r="L29" i="59"/>
  <c r="L30" i="59"/>
  <c r="L31" i="59"/>
  <c r="L32" i="59"/>
  <c r="L33" i="59"/>
  <c r="L34" i="59"/>
  <c r="L17" i="59"/>
  <c r="L18" i="59"/>
  <c r="L19" i="59"/>
  <c r="L20" i="59"/>
  <c r="L21" i="59"/>
  <c r="L22" i="59"/>
  <c r="L23" i="59"/>
  <c r="L12" i="59"/>
  <c r="L13" i="59"/>
  <c r="L14" i="59"/>
  <c r="L15" i="59"/>
  <c r="L16" i="59"/>
  <c r="G14" i="59"/>
  <c r="D12" i="100" s="1"/>
  <c r="L11" i="59"/>
  <c r="G12" i="59"/>
  <c r="D10" i="100" s="1"/>
  <c r="G13" i="59"/>
  <c r="D11" i="100" s="1"/>
  <c r="G15" i="59"/>
  <c r="D13" i="100" s="1"/>
  <c r="G16" i="59"/>
  <c r="D14" i="100" s="1"/>
  <c r="G17" i="59"/>
  <c r="D15" i="100" s="1"/>
  <c r="G18" i="59"/>
  <c r="D16" i="100" s="1"/>
  <c r="G19" i="59"/>
  <c r="D17" i="100" s="1"/>
  <c r="G20" i="59"/>
  <c r="D18" i="100" s="1"/>
  <c r="G21" i="59"/>
  <c r="D19" i="100" s="1"/>
  <c r="G22" i="59"/>
  <c r="D20" i="100" s="1"/>
  <c r="G23" i="59"/>
  <c r="D21" i="100" s="1"/>
  <c r="G24" i="59"/>
  <c r="D22" i="100" s="1"/>
  <c r="G25" i="59"/>
  <c r="D23" i="100" s="1"/>
  <c r="G26" i="59"/>
  <c r="D24" i="100" s="1"/>
  <c r="G27" i="59"/>
  <c r="D25" i="100" s="1"/>
  <c r="G28" i="59"/>
  <c r="D26" i="100" s="1"/>
  <c r="G29" i="59"/>
  <c r="D27" i="100" s="1"/>
  <c r="G30" i="59"/>
  <c r="D28" i="100" s="1"/>
  <c r="G31" i="59"/>
  <c r="D29" i="100" s="1"/>
  <c r="G32" i="59"/>
  <c r="D30" i="100" s="1"/>
  <c r="G33" i="59"/>
  <c r="D31" i="100" s="1"/>
  <c r="G34" i="59"/>
  <c r="D32" i="100" s="1"/>
  <c r="G35" i="59"/>
  <c r="D33" i="100" s="1"/>
  <c r="G36" i="59"/>
  <c r="D34" i="100" s="1"/>
  <c r="G37" i="59"/>
  <c r="D35" i="100" s="1"/>
  <c r="G38" i="59"/>
  <c r="D36" i="100" s="1"/>
  <c r="G39" i="59"/>
  <c r="D37" i="100" s="1"/>
  <c r="G40" i="59"/>
  <c r="D38" i="100" s="1"/>
  <c r="G41" i="59"/>
  <c r="D39" i="100" s="1"/>
  <c r="G42" i="59"/>
  <c r="D40" i="100" s="1"/>
  <c r="G43" i="59"/>
  <c r="D41" i="100" s="1"/>
  <c r="G11" i="59"/>
  <c r="D9" i="100" s="1"/>
  <c r="L12" i="58"/>
  <c r="L13" i="58"/>
  <c r="L14" i="58"/>
  <c r="L15" i="58"/>
  <c r="L16" i="58"/>
  <c r="L17" i="58"/>
  <c r="L18" i="58"/>
  <c r="L19" i="58"/>
  <c r="L20" i="58"/>
  <c r="L21" i="58"/>
  <c r="L22" i="58"/>
  <c r="L23" i="58"/>
  <c r="L24" i="58"/>
  <c r="L25" i="58"/>
  <c r="L26" i="58"/>
  <c r="L27" i="58"/>
  <c r="L28" i="58"/>
  <c r="L29" i="58"/>
  <c r="L30" i="58"/>
  <c r="L31" i="58"/>
  <c r="L32" i="58"/>
  <c r="L33" i="58"/>
  <c r="L34" i="58"/>
  <c r="L35" i="58"/>
  <c r="L36" i="58"/>
  <c r="L37" i="58"/>
  <c r="L38" i="58"/>
  <c r="L39" i="58"/>
  <c r="L40" i="58"/>
  <c r="L41" i="58"/>
  <c r="L42" i="58"/>
  <c r="L43" i="58"/>
  <c r="L11" i="58"/>
  <c r="G12" i="58"/>
  <c r="G13" i="58"/>
  <c r="G14" i="58"/>
  <c r="G15" i="58"/>
  <c r="G16" i="58"/>
  <c r="G17" i="58"/>
  <c r="G18" i="58"/>
  <c r="G19" i="58"/>
  <c r="G20" i="58"/>
  <c r="G21" i="58"/>
  <c r="G22" i="58"/>
  <c r="G23" i="58"/>
  <c r="G24" i="58"/>
  <c r="G25" i="58"/>
  <c r="G26" i="58"/>
  <c r="G27" i="58"/>
  <c r="G28" i="58"/>
  <c r="G29" i="58"/>
  <c r="G30" i="58"/>
  <c r="G31" i="58"/>
  <c r="G32" i="58"/>
  <c r="G33" i="58"/>
  <c r="G34" i="58"/>
  <c r="G35" i="58"/>
  <c r="G36" i="58"/>
  <c r="G37" i="58"/>
  <c r="G38" i="58"/>
  <c r="G39" i="58"/>
  <c r="G40" i="58"/>
  <c r="G41" i="58"/>
  <c r="G42" i="58"/>
  <c r="G43" i="58"/>
  <c r="G11" i="58"/>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12" i="1"/>
  <c r="G13" i="1"/>
  <c r="C10" i="100" s="1"/>
  <c r="G14" i="1"/>
  <c r="G15" i="1"/>
  <c r="C12" i="100" s="1"/>
  <c r="G16" i="1"/>
  <c r="G17" i="1"/>
  <c r="C14" i="100" s="1"/>
  <c r="G18" i="1"/>
  <c r="G19" i="1"/>
  <c r="C16" i="100" s="1"/>
  <c r="G20" i="1"/>
  <c r="G21" i="1"/>
  <c r="C18" i="100" s="1"/>
  <c r="G22" i="1"/>
  <c r="G23" i="1"/>
  <c r="C20" i="100" s="1"/>
  <c r="G24" i="1"/>
  <c r="G25" i="1"/>
  <c r="C22" i="100" s="1"/>
  <c r="G26" i="1"/>
  <c r="G27" i="1"/>
  <c r="C24" i="100" s="1"/>
  <c r="G28" i="1"/>
  <c r="G29" i="1"/>
  <c r="C26" i="100" s="1"/>
  <c r="G30" i="1"/>
  <c r="G31" i="1"/>
  <c r="C28" i="100" s="1"/>
  <c r="G32" i="1"/>
  <c r="G33" i="1"/>
  <c r="C30" i="100" s="1"/>
  <c r="G34" i="1"/>
  <c r="G35" i="1"/>
  <c r="C32" i="100" s="1"/>
  <c r="G36" i="1"/>
  <c r="G37" i="1"/>
  <c r="C34" i="100" s="1"/>
  <c r="G38" i="1"/>
  <c r="G39" i="1"/>
  <c r="C36" i="100" s="1"/>
  <c r="G40" i="1"/>
  <c r="G41" i="1"/>
  <c r="C38" i="100" s="1"/>
  <c r="G42" i="1"/>
  <c r="G43" i="1"/>
  <c r="C40" i="100" s="1"/>
  <c r="G44" i="1"/>
  <c r="G12" i="1"/>
  <c r="C9" i="100" s="1"/>
  <c r="J42" i="4" l="1"/>
  <c r="R42" i="4"/>
  <c r="T42" i="4" s="1"/>
  <c r="S42" i="4"/>
  <c r="M42" i="4"/>
  <c r="J38" i="4"/>
  <c r="S38" i="4"/>
  <c r="R38" i="4"/>
  <c r="M38" i="4"/>
  <c r="J34" i="4"/>
  <c r="R34" i="4"/>
  <c r="T34" i="4" s="1"/>
  <c r="S34" i="4"/>
  <c r="M34" i="4"/>
  <c r="J30" i="4"/>
  <c r="S30" i="4"/>
  <c r="R30" i="4"/>
  <c r="M30" i="4"/>
  <c r="J26" i="4"/>
  <c r="R26" i="4"/>
  <c r="T26" i="4" s="1"/>
  <c r="S26" i="4"/>
  <c r="M26" i="4"/>
  <c r="J22" i="4"/>
  <c r="S22" i="4"/>
  <c r="R22" i="4"/>
  <c r="M22" i="4"/>
  <c r="J18" i="4"/>
  <c r="R18" i="4"/>
  <c r="T18" i="4" s="1"/>
  <c r="S18" i="4"/>
  <c r="M18" i="4"/>
  <c r="J14" i="4"/>
  <c r="S14" i="4"/>
  <c r="R14" i="4"/>
  <c r="M14" i="4"/>
  <c r="J43" i="4"/>
  <c r="S43" i="4"/>
  <c r="R43" i="4"/>
  <c r="M43" i="4"/>
  <c r="J39" i="4"/>
  <c r="S39" i="4"/>
  <c r="R39" i="4"/>
  <c r="M39" i="4"/>
  <c r="J35" i="4"/>
  <c r="S35" i="4"/>
  <c r="R35" i="4"/>
  <c r="M35" i="4"/>
  <c r="J31" i="4"/>
  <c r="S31" i="4"/>
  <c r="R31" i="4"/>
  <c r="M31" i="4"/>
  <c r="J27" i="4"/>
  <c r="S27" i="4"/>
  <c r="R27" i="4"/>
  <c r="M27" i="4"/>
  <c r="J23" i="4"/>
  <c r="S23" i="4"/>
  <c r="R23" i="4"/>
  <c r="M23" i="4"/>
  <c r="J19" i="4"/>
  <c r="S19" i="4"/>
  <c r="R19" i="4"/>
  <c r="M19" i="4"/>
  <c r="J15" i="4"/>
  <c r="S15" i="4"/>
  <c r="R15" i="4"/>
  <c r="M15" i="4"/>
  <c r="J44" i="4"/>
  <c r="S44" i="4"/>
  <c r="R44" i="4"/>
  <c r="M44" i="4"/>
  <c r="J40" i="4"/>
  <c r="R40" i="4"/>
  <c r="S40" i="4"/>
  <c r="M40" i="4"/>
  <c r="J36" i="4"/>
  <c r="S36" i="4"/>
  <c r="R36" i="4"/>
  <c r="M36" i="4"/>
  <c r="J32" i="4"/>
  <c r="R32" i="4"/>
  <c r="S32" i="4"/>
  <c r="M32" i="4"/>
  <c r="J28" i="4"/>
  <c r="S28" i="4"/>
  <c r="R28" i="4"/>
  <c r="M28" i="4"/>
  <c r="J24" i="4"/>
  <c r="R24" i="4"/>
  <c r="S24" i="4"/>
  <c r="M24" i="4"/>
  <c r="J20" i="4"/>
  <c r="S20" i="4"/>
  <c r="R20" i="4"/>
  <c r="M20" i="4"/>
  <c r="J16" i="4"/>
  <c r="R16" i="4"/>
  <c r="S16" i="4"/>
  <c r="M16" i="4"/>
  <c r="J12" i="4"/>
  <c r="R12" i="4"/>
  <c r="S12" i="4"/>
  <c r="M12" i="4"/>
  <c r="J41" i="4"/>
  <c r="S41" i="4"/>
  <c r="R41" i="4"/>
  <c r="M41" i="4"/>
  <c r="J37" i="4"/>
  <c r="R37" i="4"/>
  <c r="S37" i="4"/>
  <c r="M37" i="4"/>
  <c r="J33" i="4"/>
  <c r="S33" i="4"/>
  <c r="R33" i="4"/>
  <c r="M33" i="4"/>
  <c r="J29" i="4"/>
  <c r="R29" i="4"/>
  <c r="S29" i="4"/>
  <c r="M29" i="4"/>
  <c r="J25" i="4"/>
  <c r="S25" i="4"/>
  <c r="R25" i="4"/>
  <c r="M25" i="4"/>
  <c r="J21" i="4"/>
  <c r="R21" i="4"/>
  <c r="S21" i="4"/>
  <c r="M21" i="4"/>
  <c r="J17" i="4"/>
  <c r="S17" i="4"/>
  <c r="R17" i="4"/>
  <c r="M17" i="4"/>
  <c r="J13" i="4"/>
  <c r="R13" i="4"/>
  <c r="S13" i="4"/>
  <c r="M13" i="4"/>
  <c r="O11" i="29"/>
  <c r="P11" i="29"/>
  <c r="N11" i="29"/>
  <c r="I11" i="29"/>
  <c r="J11" i="29" s="1"/>
  <c r="P40" i="29"/>
  <c r="O40" i="29"/>
  <c r="N40" i="29"/>
  <c r="I40" i="29"/>
  <c r="J40" i="29" s="1"/>
  <c r="P36" i="29"/>
  <c r="O36" i="29"/>
  <c r="N36" i="29"/>
  <c r="I36" i="29"/>
  <c r="J36" i="29" s="1"/>
  <c r="P32" i="29"/>
  <c r="O32" i="29"/>
  <c r="N32" i="29"/>
  <c r="I32" i="29"/>
  <c r="J32" i="29" s="1"/>
  <c r="P28" i="29"/>
  <c r="O28" i="29"/>
  <c r="N28" i="29"/>
  <c r="I28" i="29"/>
  <c r="J28" i="29" s="1"/>
  <c r="P24" i="29"/>
  <c r="O24" i="29"/>
  <c r="N24" i="29"/>
  <c r="I24" i="29"/>
  <c r="J24" i="29" s="1"/>
  <c r="P20" i="29"/>
  <c r="O20" i="29"/>
  <c r="N20" i="29"/>
  <c r="I20" i="29"/>
  <c r="J20" i="29" s="1"/>
  <c r="P16" i="29"/>
  <c r="O16" i="29"/>
  <c r="N16" i="29"/>
  <c r="I16" i="29"/>
  <c r="J16" i="29" s="1"/>
  <c r="P12" i="29"/>
  <c r="O12" i="29"/>
  <c r="N12" i="29"/>
  <c r="I12" i="29"/>
  <c r="J12" i="29" s="1"/>
  <c r="O41" i="29"/>
  <c r="P41" i="29"/>
  <c r="N41" i="29"/>
  <c r="I41" i="29"/>
  <c r="J41" i="29" s="1"/>
  <c r="O37" i="29"/>
  <c r="P37" i="29"/>
  <c r="N37" i="29"/>
  <c r="I37" i="29"/>
  <c r="J37" i="29" s="1"/>
  <c r="O33" i="29"/>
  <c r="P33" i="29"/>
  <c r="N33" i="29"/>
  <c r="I33" i="29"/>
  <c r="J33" i="29" s="1"/>
  <c r="O29" i="29"/>
  <c r="P29" i="29"/>
  <c r="N29" i="29"/>
  <c r="I29" i="29"/>
  <c r="J29" i="29" s="1"/>
  <c r="O25" i="29"/>
  <c r="P25" i="29"/>
  <c r="N25" i="29"/>
  <c r="I25" i="29"/>
  <c r="J25" i="29" s="1"/>
  <c r="O21" i="29"/>
  <c r="P21" i="29"/>
  <c r="N21" i="29"/>
  <c r="I21" i="29"/>
  <c r="J21" i="29" s="1"/>
  <c r="O17" i="29"/>
  <c r="P17" i="29"/>
  <c r="N17" i="29"/>
  <c r="I17" i="29"/>
  <c r="J17" i="29" s="1"/>
  <c r="O13" i="29"/>
  <c r="P13" i="29"/>
  <c r="N13" i="29"/>
  <c r="I13" i="29"/>
  <c r="J13" i="29" s="1"/>
  <c r="O42" i="29"/>
  <c r="P42" i="29"/>
  <c r="N42" i="29"/>
  <c r="I42" i="29"/>
  <c r="J42" i="29" s="1"/>
  <c r="O38" i="29"/>
  <c r="P38" i="29"/>
  <c r="N38" i="29"/>
  <c r="I38" i="29"/>
  <c r="J38" i="29" s="1"/>
  <c r="O34" i="29"/>
  <c r="P34" i="29"/>
  <c r="N34" i="29"/>
  <c r="I34" i="29"/>
  <c r="J34" i="29" s="1"/>
  <c r="O30" i="29"/>
  <c r="P30" i="29"/>
  <c r="N30" i="29"/>
  <c r="I30" i="29"/>
  <c r="J30" i="29" s="1"/>
  <c r="O26" i="29"/>
  <c r="P26" i="29"/>
  <c r="N26" i="29"/>
  <c r="I26" i="29"/>
  <c r="J26" i="29" s="1"/>
  <c r="O22" i="29"/>
  <c r="P22" i="29"/>
  <c r="N22" i="29"/>
  <c r="I22" i="29"/>
  <c r="J22" i="29" s="1"/>
  <c r="O18" i="29"/>
  <c r="P18" i="29"/>
  <c r="N18" i="29"/>
  <c r="I18" i="29"/>
  <c r="J18" i="29" s="1"/>
  <c r="O14" i="29"/>
  <c r="P14" i="29"/>
  <c r="N14" i="29"/>
  <c r="I14" i="29"/>
  <c r="J14" i="29" s="1"/>
  <c r="P43" i="29"/>
  <c r="O43" i="29"/>
  <c r="N43" i="29"/>
  <c r="I43" i="29"/>
  <c r="J43" i="29" s="1"/>
  <c r="O39" i="29"/>
  <c r="P39" i="29"/>
  <c r="N39" i="29"/>
  <c r="I39" i="29"/>
  <c r="J39" i="29" s="1"/>
  <c r="P35" i="29"/>
  <c r="O35" i="29"/>
  <c r="N35" i="29"/>
  <c r="I35" i="29"/>
  <c r="J35" i="29" s="1"/>
  <c r="P31" i="29"/>
  <c r="O31" i="29"/>
  <c r="N31" i="29"/>
  <c r="I31" i="29"/>
  <c r="J31" i="29" s="1"/>
  <c r="P27" i="29"/>
  <c r="O27" i="29"/>
  <c r="N27" i="29"/>
  <c r="I27" i="29"/>
  <c r="J27" i="29" s="1"/>
  <c r="P23" i="29"/>
  <c r="O23" i="29"/>
  <c r="N23" i="29"/>
  <c r="I23" i="29"/>
  <c r="J23" i="29" s="1"/>
  <c r="P19" i="29"/>
  <c r="O19" i="29"/>
  <c r="N19" i="29"/>
  <c r="I19" i="29"/>
  <c r="J19" i="29" s="1"/>
  <c r="P15" i="29"/>
  <c r="O15" i="29"/>
  <c r="N15" i="29"/>
  <c r="I15" i="29"/>
  <c r="J15" i="29" s="1"/>
  <c r="G44" i="111"/>
  <c r="E41" i="100"/>
  <c r="G40" i="111"/>
  <c r="E37" i="100"/>
  <c r="G36" i="111"/>
  <c r="E33" i="100"/>
  <c r="G32" i="111"/>
  <c r="E29" i="100"/>
  <c r="G28" i="111"/>
  <c r="E25" i="100"/>
  <c r="G24" i="111"/>
  <c r="E21" i="100"/>
  <c r="G20" i="111"/>
  <c r="E17" i="100"/>
  <c r="G16" i="111"/>
  <c r="E13" i="100"/>
  <c r="G12" i="111"/>
  <c r="E9" i="100"/>
  <c r="F9" i="100" s="1"/>
  <c r="G41" i="111"/>
  <c r="E38" i="100"/>
  <c r="F38" i="100" s="1"/>
  <c r="G37" i="111"/>
  <c r="E34" i="100"/>
  <c r="F34" i="100" s="1"/>
  <c r="G33" i="111"/>
  <c r="E30" i="100"/>
  <c r="F30" i="100" s="1"/>
  <c r="G29" i="111"/>
  <c r="E26" i="100"/>
  <c r="F26" i="100" s="1"/>
  <c r="G25" i="111"/>
  <c r="E22" i="100"/>
  <c r="F22" i="100" s="1"/>
  <c r="G21" i="111"/>
  <c r="E18" i="100"/>
  <c r="F18" i="100" s="1"/>
  <c r="G17" i="111"/>
  <c r="E14" i="100"/>
  <c r="F14" i="100" s="1"/>
  <c r="G13" i="111"/>
  <c r="E10" i="100"/>
  <c r="F10" i="100" s="1"/>
  <c r="G42" i="111"/>
  <c r="E39" i="100"/>
  <c r="G38" i="111"/>
  <c r="E35" i="100"/>
  <c r="G34" i="111"/>
  <c r="E31" i="100"/>
  <c r="G30" i="111"/>
  <c r="E27" i="100"/>
  <c r="G26" i="111"/>
  <c r="E23" i="100"/>
  <c r="G22" i="111"/>
  <c r="E19" i="100"/>
  <c r="G18" i="111"/>
  <c r="E15" i="100"/>
  <c r="G14" i="111"/>
  <c r="E11" i="100"/>
  <c r="G43" i="111"/>
  <c r="E40" i="100"/>
  <c r="F40" i="100" s="1"/>
  <c r="G39" i="111"/>
  <c r="E36" i="100"/>
  <c r="F36" i="100" s="1"/>
  <c r="G35" i="111"/>
  <c r="E32" i="100"/>
  <c r="F32" i="100" s="1"/>
  <c r="G31" i="111"/>
  <c r="E28" i="100"/>
  <c r="F28" i="100" s="1"/>
  <c r="G27" i="111"/>
  <c r="E24" i="100"/>
  <c r="F24" i="100" s="1"/>
  <c r="G23" i="111"/>
  <c r="E20" i="100"/>
  <c r="F20" i="100" s="1"/>
  <c r="G19" i="111"/>
  <c r="E16" i="100"/>
  <c r="F16" i="100" s="1"/>
  <c r="G15" i="111"/>
  <c r="E12" i="100"/>
  <c r="F12" i="100" s="1"/>
  <c r="M42" i="1"/>
  <c r="C39" i="100"/>
  <c r="F39" i="100" s="1"/>
  <c r="M38" i="1"/>
  <c r="C35" i="100"/>
  <c r="M34" i="1"/>
  <c r="C31" i="100"/>
  <c r="F31" i="100" s="1"/>
  <c r="M30" i="1"/>
  <c r="C27" i="100"/>
  <c r="M26" i="1"/>
  <c r="C23" i="100"/>
  <c r="F23" i="100" s="1"/>
  <c r="M22" i="1"/>
  <c r="C19" i="100"/>
  <c r="M18" i="1"/>
  <c r="C15" i="100"/>
  <c r="F15" i="100" s="1"/>
  <c r="M14" i="1"/>
  <c r="C11" i="100"/>
  <c r="M44" i="1"/>
  <c r="C41" i="100"/>
  <c r="M40" i="1"/>
  <c r="C37" i="100"/>
  <c r="F37" i="100" s="1"/>
  <c r="M36" i="1"/>
  <c r="C33" i="100"/>
  <c r="M32" i="1"/>
  <c r="C29" i="100"/>
  <c r="F29" i="100" s="1"/>
  <c r="M28" i="1"/>
  <c r="C25" i="100"/>
  <c r="M24" i="1"/>
  <c r="C21" i="100"/>
  <c r="F21" i="100" s="1"/>
  <c r="M20" i="1"/>
  <c r="C17" i="100"/>
  <c r="M16" i="1"/>
  <c r="C13" i="100"/>
  <c r="F13" i="100" s="1"/>
  <c r="C42" i="65"/>
  <c r="C40" i="141"/>
  <c r="F40" i="141" s="1"/>
  <c r="C38" i="65"/>
  <c r="C36" i="141"/>
  <c r="F36" i="141" s="1"/>
  <c r="C30" i="65"/>
  <c r="C28" i="141"/>
  <c r="F28" i="141" s="1"/>
  <c r="C26" i="65"/>
  <c r="C24" i="141"/>
  <c r="F24" i="141" s="1"/>
  <c r="C22" i="65"/>
  <c r="C20" i="141"/>
  <c r="F20" i="141" s="1"/>
  <c r="C14" i="65"/>
  <c r="C12" i="141"/>
  <c r="F12" i="141" s="1"/>
  <c r="C43" i="65"/>
  <c r="C41" i="141"/>
  <c r="F41" i="141" s="1"/>
  <c r="C39" i="65"/>
  <c r="C37" i="141"/>
  <c r="F37" i="141" s="1"/>
  <c r="C35" i="65"/>
  <c r="C33" i="141"/>
  <c r="F33" i="141" s="1"/>
  <c r="C31" i="65"/>
  <c r="C29" i="141"/>
  <c r="F29" i="141" s="1"/>
  <c r="C27" i="65"/>
  <c r="C25" i="141"/>
  <c r="F25" i="141" s="1"/>
  <c r="C23" i="65"/>
  <c r="C21" i="141"/>
  <c r="F21" i="141" s="1"/>
  <c r="C19" i="65"/>
  <c r="C17" i="141"/>
  <c r="F17" i="141" s="1"/>
  <c r="C15" i="65"/>
  <c r="C13" i="141"/>
  <c r="F13" i="141" s="1"/>
  <c r="C11" i="65"/>
  <c r="C9" i="141"/>
  <c r="F9" i="141" s="1"/>
  <c r="C32" i="65"/>
  <c r="C30" i="141"/>
  <c r="F30" i="141" s="1"/>
  <c r="C12" i="65"/>
  <c r="C10" i="141"/>
  <c r="F10" i="141" s="1"/>
  <c r="C40" i="65"/>
  <c r="C38" i="141"/>
  <c r="F38" i="141" s="1"/>
  <c r="C36" i="65"/>
  <c r="C34" i="141"/>
  <c r="F34" i="141" s="1"/>
  <c r="C28" i="65"/>
  <c r="C26" i="141"/>
  <c r="F26" i="141" s="1"/>
  <c r="C24" i="65"/>
  <c r="C22" i="141"/>
  <c r="F22" i="141" s="1"/>
  <c r="C20" i="65"/>
  <c r="C18" i="141"/>
  <c r="F18" i="141" s="1"/>
  <c r="C16" i="65"/>
  <c r="C14" i="141"/>
  <c r="F14" i="141" s="1"/>
  <c r="C41" i="65"/>
  <c r="C39" i="141"/>
  <c r="F39" i="141" s="1"/>
  <c r="C37" i="65"/>
  <c r="C35" i="141"/>
  <c r="F35" i="141" s="1"/>
  <c r="C33" i="65"/>
  <c r="C31" i="141"/>
  <c r="F31" i="141" s="1"/>
  <c r="C29" i="65"/>
  <c r="C27" i="141"/>
  <c r="F27" i="141" s="1"/>
  <c r="C25" i="65"/>
  <c r="C23" i="141"/>
  <c r="F23" i="141" s="1"/>
  <c r="C21" i="65"/>
  <c r="C19" i="141"/>
  <c r="F19" i="141" s="1"/>
  <c r="C17" i="65"/>
  <c r="C15" i="141"/>
  <c r="F15" i="141" s="1"/>
  <c r="C13" i="65"/>
  <c r="C11" i="141"/>
  <c r="F11" i="141" s="1"/>
  <c r="C34" i="65"/>
  <c r="C32" i="141"/>
  <c r="F32" i="141" s="1"/>
  <c r="C18" i="65"/>
  <c r="C16" i="141"/>
  <c r="F16" i="141" s="1"/>
  <c r="M42" i="58"/>
  <c r="M38" i="58"/>
  <c r="M34" i="58"/>
  <c r="M30" i="58"/>
  <c r="M26" i="58"/>
  <c r="M22" i="58"/>
  <c r="M18" i="58"/>
  <c r="M14" i="58"/>
  <c r="M43" i="58"/>
  <c r="M39" i="58"/>
  <c r="M35" i="58"/>
  <c r="M31" i="58"/>
  <c r="M27" i="58"/>
  <c r="M23" i="58"/>
  <c r="M19" i="58"/>
  <c r="M15" i="58"/>
  <c r="M11" i="58"/>
  <c r="M40" i="58"/>
  <c r="M36" i="58"/>
  <c r="M32" i="58"/>
  <c r="M28" i="58"/>
  <c r="M24" i="58"/>
  <c r="M20" i="58"/>
  <c r="M16" i="58"/>
  <c r="M12" i="58"/>
  <c r="M41" i="58"/>
  <c r="M37" i="58"/>
  <c r="M33" i="58"/>
  <c r="M29" i="58"/>
  <c r="M25" i="58"/>
  <c r="M21" i="58"/>
  <c r="M17" i="58"/>
  <c r="M13" i="58"/>
  <c r="M43" i="1"/>
  <c r="M39" i="1"/>
  <c r="M35" i="1"/>
  <c r="M31" i="1"/>
  <c r="M27" i="1"/>
  <c r="M23" i="1"/>
  <c r="M19" i="1"/>
  <c r="M15" i="1"/>
  <c r="M12" i="1"/>
  <c r="M41" i="1"/>
  <c r="M37" i="1"/>
  <c r="M33" i="1"/>
  <c r="M29" i="1"/>
  <c r="M25" i="1"/>
  <c r="M21" i="1"/>
  <c r="M17" i="1"/>
  <c r="M13" i="1"/>
  <c r="F17" i="100" l="1"/>
  <c r="F25" i="100"/>
  <c r="F33" i="100"/>
  <c r="F41" i="100"/>
  <c r="T17" i="4"/>
  <c r="T33" i="4"/>
  <c r="T41" i="4"/>
  <c r="T20" i="4"/>
  <c r="T28" i="4"/>
  <c r="T36" i="4"/>
  <c r="T44" i="4"/>
  <c r="T15" i="4"/>
  <c r="T19" i="4"/>
  <c r="T23" i="4"/>
  <c r="T27" i="4"/>
  <c r="T31" i="4"/>
  <c r="T35" i="4"/>
  <c r="T39" i="4"/>
  <c r="T43" i="4"/>
  <c r="T13" i="4"/>
  <c r="T21" i="4"/>
  <c r="T29" i="4"/>
  <c r="T37" i="4"/>
  <c r="T12" i="4"/>
  <c r="T16" i="4"/>
  <c r="T24" i="4"/>
  <c r="T32" i="4"/>
  <c r="T40" i="4"/>
  <c r="T25" i="4"/>
  <c r="T14" i="4"/>
  <c r="T22" i="4"/>
  <c r="T30" i="4"/>
  <c r="T38" i="4"/>
  <c r="M15" i="29"/>
  <c r="M23" i="29"/>
  <c r="M31" i="29"/>
  <c r="M39" i="29"/>
  <c r="M14" i="29"/>
  <c r="M22" i="29"/>
  <c r="M30" i="29"/>
  <c r="M38" i="29"/>
  <c r="M13" i="29"/>
  <c r="M29" i="29"/>
  <c r="M37" i="29"/>
  <c r="M12" i="29"/>
  <c r="M20" i="29"/>
  <c r="M24" i="29"/>
  <c r="M36" i="29"/>
  <c r="M21" i="29"/>
  <c r="M40" i="29"/>
  <c r="M27" i="29"/>
  <c r="M43" i="29"/>
  <c r="M26" i="29"/>
  <c r="M42" i="29"/>
  <c r="M25" i="29"/>
  <c r="M41" i="29"/>
  <c r="M19" i="29"/>
  <c r="M35" i="29"/>
  <c r="M18" i="29"/>
  <c r="M34" i="29"/>
  <c r="M17" i="29"/>
  <c r="M33" i="29"/>
  <c r="M16" i="29"/>
  <c r="M32" i="29"/>
  <c r="M28" i="29"/>
  <c r="M11" i="29"/>
  <c r="F11" i="100"/>
  <c r="F19" i="100"/>
  <c r="F27" i="100"/>
  <c r="F35" i="100"/>
</calcChain>
</file>

<file path=xl/sharedStrings.xml><?xml version="1.0" encoding="utf-8"?>
<sst xmlns="http://schemas.openxmlformats.org/spreadsheetml/2006/main" count="3685" uniqueCount="1051">
  <si>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</si>
  <si>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</si>
  <si>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</si>
  <si>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</si>
  <si>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</si>
  <si>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</si>
  <si>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</si>
  <si>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</si>
  <si>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</si>
  <si>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</si>
  <si>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</si>
  <si>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</si>
  <si>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(Only in MS-Excel Format)</t>
  </si>
  <si>
    <t xml:space="preserve">No. of children </t>
  </si>
  <si>
    <t>Total no. of meals served</t>
  </si>
  <si>
    <t>Total</t>
  </si>
  <si>
    <t>[Qnty in MTs]</t>
  </si>
  <si>
    <t>Rice</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</si>
  <si>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</si>
  <si>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</si>
  <si>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</si>
  <si>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</si>
  <si>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</si>
  <si>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</si>
  <si>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</si>
  <si>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</si>
  <si>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</si>
  <si>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</si>
  <si>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</si>
  <si>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</si>
  <si>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</si>
  <si>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</si>
  <si>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</si>
  <si>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</si>
  <si>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</si>
  <si>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</si>
  <si>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</si>
  <si>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</si>
  <si>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</si>
  <si>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</si>
  <si>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</si>
  <si>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</si>
  <si>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</si>
  <si>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</si>
  <si>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</si>
  <si>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</si>
  <si>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</si>
  <si>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</si>
  <si>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</si>
  <si>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</si>
  <si>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</si>
  <si>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</si>
  <si>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</si>
  <si>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</si>
  <si>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</si>
  <si>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</si>
  <si>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</si>
  <si>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</si>
  <si>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</si>
  <si>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</si>
  <si>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</si>
  <si>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</si>
  <si>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</si>
  <si>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</si>
  <si>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</si>
  <si>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</si>
  <si>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</si>
  <si>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</si>
  <si>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</si>
  <si>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</si>
  <si>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</si>
  <si>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</si>
  <si>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</si>
  <si>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</si>
  <si>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</si>
  <si>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</si>
  <si>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</si>
  <si>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</si>
  <si>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</si>
  <si>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Anticipated No. of working days</t>
  </si>
  <si>
    <t>Requirement of Foodgrains (in MTs)</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</si>
  <si>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</si>
  <si>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</si>
  <si>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</si>
  <si>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</si>
  <si>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</si>
  <si>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</si>
  <si>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</si>
  <si>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</si>
  <si>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</si>
  <si>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</si>
  <si>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</si>
  <si>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</si>
  <si>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</si>
  <si>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</si>
  <si>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</si>
  <si>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</si>
  <si>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</si>
  <si>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</si>
  <si>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</si>
  <si>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 xml:space="preserve">Balance requirement of kitchen  cum stores </t>
  </si>
  <si>
    <t>Balance requirement of kitchen  Devices</t>
  </si>
  <si>
    <t>Total No. of Institutions</t>
  </si>
  <si>
    <t>SI.No</t>
  </si>
  <si>
    <t>Component</t>
  </si>
  <si>
    <t>No. of Meals served</t>
  </si>
  <si>
    <t xml:space="preserve">No. of working days on which MDM served </t>
  </si>
  <si>
    <t>Centre</t>
  </si>
  <si>
    <t>Total (col.8+11-14)</t>
  </si>
  <si>
    <t>Central assistance received</t>
  </si>
  <si>
    <t>*Rice</t>
  </si>
  <si>
    <t>*Wheat</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</si>
  <si>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</si>
  <si>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</si>
  <si>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</si>
  <si>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</si>
  <si>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</si>
  <si>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</si>
  <si>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</si>
  <si>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</si>
  <si>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</si>
  <si>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</si>
  <si>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</si>
  <si>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</si>
  <si>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</si>
  <si>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</si>
  <si>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</si>
  <si>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</si>
  <si>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</si>
  <si>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</si>
  <si>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</si>
  <si>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</si>
  <si>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</si>
  <si>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</si>
  <si>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</si>
  <si>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</si>
  <si>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</si>
  <si>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</si>
  <si>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</si>
  <si>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</si>
  <si>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</si>
  <si>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</si>
  <si>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</si>
  <si>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</si>
  <si>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</si>
  <si>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</si>
  <si>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</si>
  <si>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</si>
  <si>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</si>
  <si>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</si>
  <si>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</si>
  <si>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</si>
  <si>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</si>
  <si>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</si>
  <si>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</si>
  <si>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</si>
  <si>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</si>
  <si>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</si>
  <si>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</si>
  <si>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</si>
  <si>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</si>
  <si>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</si>
  <si>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</si>
  <si>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</si>
  <si>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</si>
  <si>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</si>
  <si>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</si>
  <si>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</si>
  <si>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</si>
  <si>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</si>
  <si>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</si>
  <si>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</si>
  <si>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</si>
  <si>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</si>
  <si>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</si>
  <si>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</si>
  <si>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*Total </t>
  </si>
  <si>
    <t xml:space="preserve">Cost of foodgrains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</si>
  <si>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</si>
  <si>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</si>
  <si>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</si>
  <si>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</si>
  <si>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</si>
  <si>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</si>
  <si>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</si>
  <si>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</si>
  <si>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</si>
  <si>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</si>
  <si>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</si>
  <si>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</si>
  <si>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</si>
  <si>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kitchen devices procured through convergance</t>
  </si>
  <si>
    <t>Trust</t>
  </si>
  <si>
    <t>PRI / GP/ Urban Local Body</t>
  </si>
  <si>
    <t>GP - Gram Panchayat</t>
  </si>
  <si>
    <t>No. of children covered</t>
  </si>
  <si>
    <t>Kitchen-cum-store</t>
  </si>
  <si>
    <t>No. of meals to be served  (Col. 4 x Col. 5)</t>
  </si>
  <si>
    <t>Average No. of children availed MDM [Col. 8/Col. 9]</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</si>
  <si>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</si>
  <si>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</si>
  <si>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</si>
  <si>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</si>
  <si>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</si>
  <si>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</si>
  <si>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</si>
  <si>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</si>
  <si>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</si>
  <si>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</si>
  <si>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</si>
  <si>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</si>
  <si>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</si>
  <si>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</si>
  <si>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Others( Please specify)</t>
  </si>
  <si>
    <t xml:space="preserve">No. of schools </t>
  </si>
  <si>
    <t>Name of  District</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</si>
  <si>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</si>
  <si>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</si>
  <si>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</si>
  <si>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</si>
  <si>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</si>
  <si>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</si>
  <si>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</si>
  <si>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</si>
  <si>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</si>
  <si>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</si>
  <si>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Table AT - 8 :UTILIZATION OF CENTRAL ASSISTANCE TOWARDS HONORARIUM TO COOK-CUM-HELPERS (Primary classes I-V)</t>
  </si>
  <si>
    <t>Distribution of spectacles</t>
  </si>
  <si>
    <t>Central             (col6+9-12)</t>
  </si>
  <si>
    <t>Replacement of kitchen devices</t>
  </si>
  <si>
    <t>Madrasa / Maktabs</t>
  </si>
  <si>
    <t xml:space="preserve">Govt. </t>
  </si>
  <si>
    <t xml:space="preserve">Govt. aided </t>
  </si>
  <si>
    <t xml:space="preserve">Local body </t>
  </si>
  <si>
    <t>Recurring Assistance</t>
  </si>
  <si>
    <t>Non-Recurring Assistance</t>
  </si>
  <si>
    <t>Payment of Pending Bills of previous year</t>
  </si>
  <si>
    <t xml:space="preserve">Amount  </t>
  </si>
  <si>
    <t>Constructed with convergence</t>
  </si>
  <si>
    <t>Procured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</si>
  <si>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</si>
  <si>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</si>
  <si>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</si>
  <si>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</si>
  <si>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</si>
  <si>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</si>
  <si>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</si>
  <si>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</si>
  <si>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</si>
  <si>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</si>
  <si>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</si>
  <si>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</si>
  <si>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</si>
  <si>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</si>
  <si>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</si>
  <si>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</si>
  <si>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</si>
  <si>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</si>
  <si>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</si>
  <si>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</si>
  <si>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</si>
  <si>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</si>
  <si>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</si>
  <si>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</si>
  <si>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</si>
  <si>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</si>
  <si>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</si>
  <si>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</si>
  <si>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</si>
  <si>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</si>
  <si>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</si>
  <si>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</si>
  <si>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</si>
  <si>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</si>
  <si>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Apr</t>
  </si>
  <si>
    <t>May</t>
  </si>
  <si>
    <t>Jun</t>
  </si>
  <si>
    <t>Jul</t>
  </si>
  <si>
    <t>Aug</t>
  </si>
  <si>
    <t>Sep</t>
  </si>
  <si>
    <t>Oct</t>
  </si>
  <si>
    <t>Nov</t>
  </si>
  <si>
    <t>Dec</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</si>
  <si>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</si>
  <si>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</si>
  <si>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</si>
  <si>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</si>
  <si>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</si>
  <si>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</si>
  <si>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</si>
  <si>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</si>
  <si>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</si>
  <si>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</si>
  <si>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</si>
  <si>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</si>
  <si>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</si>
  <si>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</si>
  <si>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</si>
  <si>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</si>
  <si>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</si>
  <si>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</si>
  <si>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</si>
  <si>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</si>
  <si>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</si>
  <si>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</si>
  <si>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</si>
  <si>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</si>
  <si>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</si>
  <si>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</si>
  <si>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</si>
  <si>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</si>
  <si>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</si>
  <si>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</si>
  <si>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</si>
  <si>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</si>
  <si>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</si>
  <si>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</si>
  <si>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</si>
  <si>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</si>
  <si>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</si>
  <si>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</si>
  <si>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</si>
  <si>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</si>
  <si>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</si>
  <si>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</si>
  <si>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</si>
  <si>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</si>
  <si>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</si>
  <si>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</si>
  <si>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</si>
  <si>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</si>
  <si>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</si>
  <si>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</si>
  <si>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</si>
  <si>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</si>
  <si>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</si>
  <si>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</si>
  <si>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</si>
  <si>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</si>
  <si>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</si>
  <si>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</si>
  <si>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</si>
  <si>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</si>
  <si>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</si>
  <si>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</si>
  <si>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</si>
  <si>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</si>
  <si>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</si>
  <si>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</si>
  <si>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</si>
  <si>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</si>
  <si>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</si>
  <si>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</si>
  <si>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</si>
  <si>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</si>
  <si>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</si>
  <si>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</si>
  <si>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</si>
  <si>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</si>
  <si>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</si>
  <si>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</si>
  <si>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</si>
  <si>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</si>
  <si>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</si>
  <si>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</si>
  <si>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</si>
  <si>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</si>
  <si>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</si>
  <si>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</si>
  <si>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</si>
  <si>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</si>
  <si>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</si>
  <si>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</si>
  <si>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</si>
  <si>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</si>
  <si>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</si>
  <si>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</si>
  <si>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</si>
  <si>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</si>
  <si>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</si>
  <si>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</si>
  <si>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</si>
  <si>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</si>
  <si>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</si>
  <si>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</si>
  <si>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</si>
  <si>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</si>
  <si>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</si>
  <si>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</si>
  <si>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</si>
  <si>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</si>
  <si>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</si>
  <si>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</si>
  <si>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</si>
  <si>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</si>
  <si>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</si>
  <si>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</si>
  <si>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</si>
  <si>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</si>
  <si>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</si>
  <si>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</si>
  <si>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</si>
  <si>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</si>
  <si>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</si>
  <si>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</si>
  <si>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</si>
  <si>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</si>
  <si>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</si>
  <si>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</si>
  <si>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</si>
  <si>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</si>
  <si>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</si>
  <si>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</si>
  <si>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</si>
  <si>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</si>
  <si>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</si>
  <si>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</si>
  <si>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</si>
  <si>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</si>
  <si>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</si>
  <si>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</si>
  <si>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</si>
  <si>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</si>
  <si>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</si>
  <si>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</si>
  <si>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</si>
  <si>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</si>
  <si>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</si>
  <si>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</si>
  <si>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</si>
  <si>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</si>
  <si>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</si>
  <si>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</si>
  <si>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</si>
  <si>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</si>
  <si>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</si>
  <si>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</si>
  <si>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</si>
  <si>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</si>
  <si>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</si>
  <si>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</si>
  <si>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Table AT - 8A : UTILIZATION OF CENTRAL ASSISTANCE TOWARDS HONORARIUM TO COOK-CUM-HELPERS (Upper Primary classes VI-VIII)</t>
  </si>
  <si>
    <t>Rate  of Transportation Assistance (Per MT)</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</si>
  <si>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</si>
  <si>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</si>
  <si>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</si>
  <si>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*Coarse Grains</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</si>
  <si>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</si>
  <si>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</si>
  <si>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</si>
  <si>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</si>
  <si>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</si>
  <si>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</si>
  <si>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</si>
  <si>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</si>
  <si>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</si>
  <si>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</si>
  <si>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</si>
  <si>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</si>
  <si>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</si>
  <si>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</si>
  <si>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</si>
  <si>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</si>
  <si>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</si>
  <si>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</si>
  <si>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Total outlay (in Rs)</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</si>
  <si>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</si>
  <si>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</si>
  <si>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</si>
  <si>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</si>
  <si>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</si>
  <si>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</si>
  <si>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</si>
  <si>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</si>
  <si>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</si>
  <si>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</si>
  <si>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</si>
  <si>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</si>
  <si>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</si>
  <si>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</si>
  <si>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</si>
  <si>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</si>
  <si>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</si>
  <si>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</si>
  <si>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</si>
  <si>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</si>
  <si>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</si>
  <si>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</si>
  <si>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</si>
  <si>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</si>
  <si>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</si>
  <si>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</si>
  <si>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</si>
  <si>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</si>
  <si>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</si>
  <si>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</si>
  <si>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</si>
  <si>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</si>
  <si>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</si>
  <si>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</si>
  <si>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</si>
  <si>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</si>
  <si>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</si>
  <si>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</si>
  <si>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</si>
  <si>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</si>
  <si>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</si>
  <si>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</si>
  <si>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</si>
  <si>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</si>
  <si>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</si>
  <si>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</si>
  <si>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</si>
  <si>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</si>
  <si>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</si>
  <si>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</si>
  <si>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</si>
  <si>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</si>
  <si>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</si>
  <si>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</si>
  <si>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</si>
  <si>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</si>
  <si>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Engaged in 2016-17</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</si>
  <si>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</si>
  <si>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</si>
  <si>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</si>
  <si>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</si>
  <si>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</si>
  <si>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</si>
  <si>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</si>
  <si>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</si>
  <si>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</si>
  <si>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</si>
  <si>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</si>
  <si>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</si>
  <si>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</si>
  <si>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AT 21 :Details of engagement and apportionment of honorarium to cook cum helpers (CCH) between schools and centralized kitchen.</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</si>
  <si>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</si>
  <si>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</si>
  <si>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</si>
  <si>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</si>
  <si>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</si>
  <si>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</si>
  <si>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</si>
  <si>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</si>
  <si>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</si>
  <si>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</si>
  <si>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</si>
  <si>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</si>
  <si>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</si>
  <si>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</si>
  <si>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</si>
  <si>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</si>
  <si>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</si>
  <si>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</si>
  <si>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</si>
  <si>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</si>
  <si>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</si>
  <si>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</si>
  <si>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</si>
  <si>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</si>
  <si>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</si>
  <si>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</si>
  <si>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</si>
  <si>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</si>
  <si>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</si>
  <si>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</si>
  <si>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Table: AT-31 : Budget Provision for the Year 2017-18</t>
  </si>
  <si>
    <t>Contents</t>
  </si>
  <si>
    <t>Table No.</t>
  </si>
  <si>
    <t>Particulars</t>
  </si>
  <si>
    <t>AT- 1</t>
  </si>
  <si>
    <t>AT - 2</t>
  </si>
  <si>
    <t>AT - 2 A</t>
  </si>
  <si>
    <t>AT - 3</t>
  </si>
  <si>
    <t>AT- 3 A</t>
  </si>
  <si>
    <t>AT- 3 B</t>
  </si>
  <si>
    <t>AT-3 C</t>
  </si>
  <si>
    <t>AT - 4</t>
  </si>
  <si>
    <t>AT - 4 A</t>
  </si>
  <si>
    <t>Enrolment vis-a-vis availed for MDM  (Upper Primary, Classes VI - VIII)</t>
  </si>
  <si>
    <t>AT - 5</t>
  </si>
  <si>
    <t>AT - 5 A</t>
  </si>
  <si>
    <t>AT - 5 B</t>
  </si>
  <si>
    <t>AT - 5 C</t>
  </si>
  <si>
    <t>AT - 5 D</t>
  </si>
  <si>
    <t>AT - 6</t>
  </si>
  <si>
    <t>AT - 6 A</t>
  </si>
  <si>
    <t>AT - 6 B</t>
  </si>
  <si>
    <t>AT - 6 C</t>
  </si>
  <si>
    <t>AT - 7</t>
  </si>
  <si>
    <t>AT - 7 A</t>
  </si>
  <si>
    <t>AT - 8</t>
  </si>
  <si>
    <t>UTILIZATION OF CENTRAL ASSISTANCE TOWARDS HONORARIUM TO COOK-CUM-HELPERS (Primary classes I-V)</t>
  </si>
  <si>
    <t>AT - 8 A</t>
  </si>
  <si>
    <t>UTILIZATION OF CENTRAL ASSISTANCE TOWARDS HONORARIUM TO COOK-CUM-HELPERS (Upper Primary classes VI-VIII)</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</si>
  <si>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</si>
  <si>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</si>
  <si>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</si>
  <si>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</si>
  <si>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</si>
  <si>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</si>
  <si>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</si>
  <si>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</si>
  <si>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</si>
  <si>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</si>
  <si>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</si>
  <si>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</si>
  <si>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</si>
  <si>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</si>
  <si>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</si>
  <si>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</si>
  <si>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</si>
  <si>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</si>
  <si>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</si>
  <si>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</si>
  <si>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</si>
  <si>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</si>
  <si>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</si>
  <si>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</si>
  <si>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</si>
  <si>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</si>
  <si>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</si>
  <si>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</si>
  <si>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</si>
  <si>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</si>
  <si>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</si>
  <si>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</si>
  <si>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</si>
  <si>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</si>
  <si>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</si>
  <si>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</si>
  <si>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</si>
  <si>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</si>
  <si>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</si>
  <si>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</si>
  <si>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</si>
  <si>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</si>
  <si>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</si>
  <si>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</si>
  <si>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Number of School Working Days (Primary,Classes I-V) for 2017-18</t>
  </si>
  <si>
    <t>AT - 26 A</t>
  </si>
  <si>
    <t>AT - 27</t>
  </si>
  <si>
    <t>AT - 27 A</t>
  </si>
  <si>
    <t>AT - 27 B</t>
  </si>
  <si>
    <t>AT - 27 C</t>
  </si>
  <si>
    <t>AT - 27 D</t>
  </si>
  <si>
    <t>AT - 28</t>
  </si>
  <si>
    <t>AT - 28 A</t>
  </si>
  <si>
    <t>AT - 29</t>
  </si>
  <si>
    <t>AT - 30</t>
  </si>
  <si>
    <t>AT - 31</t>
  </si>
  <si>
    <t>Annual Work Plan and Budget 2018-19</t>
  </si>
  <si>
    <t>Table: AT-1: GENERAL INFORMATION for 2017-18</t>
  </si>
  <si>
    <t>Table: AT-2 :  Details of  Provisions  in the State Budget 2017-18</t>
  </si>
  <si>
    <t>Table: AT-2A : Releasing of Funds from State to Directorate / Authority / District / Block / School level for 2017-18</t>
  </si>
  <si>
    <t>Table AT-3: No. of Institutions in the State vis a vis Institutions serving MDM during 2017-18</t>
  </si>
  <si>
    <t>Table: AT-3A: No. of Institutions covered  (Primary, Classes I-V)  during 2017-18</t>
  </si>
  <si>
    <t>Table: AT-3B: No. of Institutions covered (Upper Primary with Primary, Classes I-VIII) during 2017-18</t>
  </si>
  <si>
    <t>Table: AT-3C: No. of Institutions covered (Upper Primary without Primary, Classes VI-VIII) during 2017-18</t>
  </si>
  <si>
    <t>Table: AT-4: Enrolment vis-à-vis availed for MDM  (Primary,Classes I- V) during 2017-18</t>
  </si>
  <si>
    <t>Enrolment (As on 30.09.2017)</t>
  </si>
  <si>
    <t>Table: AT-4A: Enrolment vis-a-vis availed for MDM  (Upper Primary, Classes VI - VIII) 2017-18</t>
  </si>
  <si>
    <t>TotalEnrolment (As on 30.09.2017)</t>
  </si>
  <si>
    <t>Table: AT-5:  PAB-MDM Approval vs. PERFORMANCE (Primary, Classes I - V) during 2017-18</t>
  </si>
  <si>
    <t>MDM-PAB Approval for 2017-18</t>
  </si>
  <si>
    <t>MDM-PAB Approval for2017-18</t>
  </si>
  <si>
    <t>Table: AT-5 C:  PAB-MDM Approval vs. PERFORMANCE (Primary, Classes I - V) during 2017-18 - Drought</t>
  </si>
  <si>
    <t>Table: AT-5 D:  PAB-MDM Approval vs. PERFORMANCE (Upper Primary, Classes VI to VIII) during 2017-18 - Drought</t>
  </si>
  <si>
    <t>Gross Allocation for the  FY 2017-18</t>
  </si>
  <si>
    <t>Opening Balance as on 01.4.17</t>
  </si>
  <si>
    <t>Opening Balance as on 01.04.17</t>
  </si>
  <si>
    <t>Table: AT-6B: PAYMENT OF COST OF FOOD GRAINS TO FCI (Primary and Upper Primary Classes I-VIII) during2017-18</t>
  </si>
  <si>
    <t>Allocation for cost of foodgrains for 2017-18</t>
  </si>
  <si>
    <t>Table: AT-6C: Utilisation of foodgrains (Coarse Grain) during 2017-18</t>
  </si>
  <si>
    <t xml:space="preserve">Allocation for 2017-18                                </t>
  </si>
  <si>
    <t xml:space="preserve">Opening Balance as on 01.04.2017                                     </t>
  </si>
  <si>
    <t>Allocation for 2017-18</t>
  </si>
  <si>
    <t>Opening Balance as on 01.04.2017</t>
  </si>
  <si>
    <t>Allocation for FY 2017-18</t>
  </si>
  <si>
    <t>Table: AT-9 : Utilisation of Central Assitance towards Transportation Assistance (Primary &amp; Upper Primary,Classes I-VIII) during 2017-18</t>
  </si>
  <si>
    <t>Opening balance as on 01.04.17</t>
  </si>
  <si>
    <t>Table: AT-10 :  Utilisation of Central Assistance towards MME  (Primary &amp; Upper Primary,Classes I-VIII) during 2017-18</t>
  </si>
  <si>
    <t>Allocation for  2017-18</t>
  </si>
  <si>
    <t>Table: AT-10 A : Details of Meetings at district level during 2017-18</t>
  </si>
  <si>
    <t xml:space="preserve">Table AT - 10 B : Details of Social Audit during 2017-18 </t>
  </si>
  <si>
    <t>Annual Work Plan and Budget  2018-19</t>
  </si>
  <si>
    <t>*Total sanctioned during 2006-07  to 2017-18</t>
  </si>
  <si>
    <t>*Total sanction during 2006-07 to 2017-18</t>
  </si>
  <si>
    <t>Annual Work Plan and Budget2018-19</t>
  </si>
  <si>
    <t>Table: AT-17 : Coverage under Rashtriya Bal Swasthya Karykram (School Health Programme) - 2017-18</t>
  </si>
  <si>
    <t>Table AT - 23 Annual and Monthly data entry status in MDM-MIS during 2017-18</t>
  </si>
  <si>
    <t>Annual Work Plan &amp; Budget 2018-19</t>
  </si>
  <si>
    <t xml:space="preserve">Mid Day Meal Scheme </t>
  </si>
  <si>
    <t>Table AT - 23 A- Implementation of Automated Monitoring System  during 2017-18</t>
  </si>
  <si>
    <t>Kitchen devices sanctioned during 2006-07 to 2017-18 under MDM</t>
  </si>
  <si>
    <t>Table: AT-5 A:  PAB-MDM Approval vs. PERFORMANCE (Upper Primary, Classes VI to VIII) during 2017-18</t>
  </si>
  <si>
    <t>Table: AT-5 B:  PAB-MDM Approval vs. PERFORMANCE - STC (NCLP Schools) during 2017-18</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</si>
  <si>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</si>
  <si>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</si>
  <si>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</si>
  <si>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</si>
  <si>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</si>
  <si>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</si>
  <si>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</si>
  <si>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</si>
  <si>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</si>
  <si>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</si>
  <si>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</si>
  <si>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</si>
  <si>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</si>
  <si>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</si>
  <si>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No. of institutions where setting up of kitchen garden is proposed during 2018-19</t>
  </si>
  <si>
    <t>Amount paid to children (in Rs)</t>
  </si>
  <si>
    <t>Foodgrains provided to children (in MT)</t>
  </si>
  <si>
    <t>Covered through centralised kitchen</t>
  </si>
  <si>
    <t>Proposals for 2018-19</t>
  </si>
  <si>
    <t>Table: AT-26 : Number of School Working Days (Primary,Classes I-V) for 2018-19</t>
  </si>
  <si>
    <t>April,18</t>
  </si>
  <si>
    <t>May,18</t>
  </si>
  <si>
    <t>June,18</t>
  </si>
  <si>
    <t>July,18</t>
  </si>
  <si>
    <t>August,18</t>
  </si>
  <si>
    <t>September,18</t>
  </si>
  <si>
    <t>October,18</t>
  </si>
  <si>
    <t>November,18</t>
  </si>
  <si>
    <t>December,18</t>
  </si>
  <si>
    <t>January,19</t>
  </si>
  <si>
    <t>February,19</t>
  </si>
  <si>
    <t>March,19</t>
  </si>
  <si>
    <t>Table: AT-26A : Number of School Working Days (Upper Primary,Classes VI-VIII) for 2018-19</t>
  </si>
  <si>
    <t>Requirement of Pulses (in MTs)</t>
  </si>
  <si>
    <t>Pulse 1 (name)</t>
  </si>
  <si>
    <t>Pulse 2 (name)</t>
  </si>
  <si>
    <t>Pulse 3 (name)</t>
  </si>
  <si>
    <t>Pulse 4 (name)</t>
  </si>
  <si>
    <t>Pulse 5 (name)</t>
  </si>
  <si>
    <t>Table: AT-27: Proposal for coverage of children and working days  for 2018-19 (Primary Classes, I-V)</t>
  </si>
  <si>
    <t>Table: AT-27C : Proposal for coverage of children and working days  for Primary (Classes I-V) in Drought affected areas  during 2018-19</t>
  </si>
  <si>
    <t>Table: AT-27 A: Proposal for coverage of children and working days  for 2018-19 (Upper Primary,Classes VI-VIII)</t>
  </si>
  <si>
    <t>Table: AT-27 B: Proposal for coverage of children for NCLP Schools during 2018-19</t>
  </si>
  <si>
    <t>Table: AT-27C</t>
  </si>
  <si>
    <t>Table: AT-28: Requirement of kitchen-cum-stores in the Primary and Upper Primary schools for the year 2018-19</t>
  </si>
  <si>
    <t>Table: AT-28 A: Requirement of kitchen cum stores as per Plinth Area Norm in the Primary and Upper Primary schools for the year 2018-19</t>
  </si>
  <si>
    <t>Table: AT-29 : Requirement of Kitchen Devices during 2018-19 in Primary &amp; Upper Primary Schools</t>
  </si>
  <si>
    <t>Table: AT 30 :    Requirement of Cook cum Helpers for 2018-19</t>
  </si>
  <si>
    <t>Maximum number of institutions for which daily data transferred during the month</t>
  </si>
  <si>
    <t>Table: AT-6: Utilisation of foodgrains  (Primary, Classes I-V) during 2017-18</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</si>
  <si>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</si>
  <si>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</si>
  <si>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</si>
  <si>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</si>
  <si>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</si>
  <si>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Table: AT-6A: Utilisation of foodgrains  (Upper Primary, Classes VI-VIII) during 2017-18</t>
  </si>
  <si>
    <t>* State</t>
  </si>
  <si>
    <t>*State</t>
  </si>
  <si>
    <t xml:space="preserve">*State (col.7+10-13) </t>
  </si>
  <si>
    <t>*state share includes funds as well as monetary value of the commodities supplied by the State/UT</t>
  </si>
  <si>
    <t>Table: AT-7: Utilisation of Cooking Cost (Primary, Classes I-V) during 2017-18</t>
  </si>
  <si>
    <t>Table: AT-7A: Utilisation of Cooking cost (Upper Primary Classes, VI-VIII) for 2017-18</t>
  </si>
  <si>
    <t>* state share includes funds as well as monetary value of the commodities supplied by the State/UT</t>
  </si>
  <si>
    <t>Table - AT - 10 B</t>
  </si>
  <si>
    <t>*Total Sanction during 2012-13 to 2017-18</t>
  </si>
  <si>
    <t>Table: AT-27 D : Proposal for coverage of children and working days  for Upper Primary (Classes VI-VIII) in Drought affected areas  during 2018-19</t>
  </si>
  <si>
    <t>Table: AT-27 D</t>
  </si>
  <si>
    <t>Kitchen-cum-store sanctioned during 2006-07 to 2017-18</t>
  </si>
  <si>
    <t>Total No. of Cook-cum-helpers required in drought affected areas, if any</t>
  </si>
  <si>
    <t>Table: AT- 32</t>
  </si>
  <si>
    <t>Table: AT-32:  PAB-MDM Approval vs. PERFORMANCE (Primary Classes I to V) during 2017-18 - Drought</t>
  </si>
  <si>
    <t>Foodgrains</t>
  </si>
  <si>
    <t xml:space="preserve">Hon. to cook-cum-helpers </t>
  </si>
  <si>
    <t>Allocation</t>
  </si>
  <si>
    <t>Utilisation</t>
  </si>
  <si>
    <t>Allocation (Centre +State)</t>
  </si>
  <si>
    <t>Utilisation (Centre +State)</t>
  </si>
  <si>
    <t>Table: AT-32A</t>
  </si>
  <si>
    <t>Table: AT-32 A:  PAB-MDM Approval vs. PERFORMANCE (Upper Primary, Classes VI to VIII) during 2017-18 - Drought</t>
  </si>
  <si>
    <t>Information on Kitchen Garden</t>
  </si>
  <si>
    <t xml:space="preserve">AT - 10 E </t>
  </si>
  <si>
    <t>AT - 4 B</t>
  </si>
  <si>
    <t>Information on Aadhaar Enrolment</t>
  </si>
  <si>
    <t>AT - 32</t>
  </si>
  <si>
    <t>PAB-MDM Approval vs. PERFORMANCE (Primary Classes I to V) during 2017-18 - Drought</t>
  </si>
  <si>
    <t>AT - 32 A</t>
  </si>
  <si>
    <t>PAB-MDM Approval vs. PERFORMANCE (Upper Primary, Classes VI to VIII) during 2017-18 - Drought</t>
  </si>
  <si>
    <t>GENERAL INFORMATION for 2017-18</t>
  </si>
  <si>
    <t>Details of  Provisions  in the State Budget 2017-18</t>
  </si>
  <si>
    <t>Releasing of Funds from State to Directorate / Authority / District / Block / School level for 2017-18</t>
  </si>
  <si>
    <t>No. of Institutions in the State vis a vis Institutions serving MDM during 2017-18</t>
  </si>
  <si>
    <t>No. of Institutions covered  (Primary, Classes I-V)  during 2017-18</t>
  </si>
  <si>
    <t>No. of Institutions covered (Upper Primary with Primary, Classes I-VIII) during 2017-18</t>
  </si>
  <si>
    <t>No. of Institutions covered (Upper Primary without Primary, Classes VI-VIII) during 2017-18</t>
  </si>
  <si>
    <t>Enrolment vis-à-vis availed for MDM  (Primary,Classes I- V) during 2017-18</t>
  </si>
  <si>
    <t>PAB-MDM Approval vs. PERFORMANCE (Primary, Classes I - V) during 2017-18</t>
  </si>
  <si>
    <t>PAB-MDM Approval vs. PERFORMANCE (Upper Primary, Classes VI to VIII) during 2017-18</t>
  </si>
  <si>
    <t>PAB-MDM Approval vs. PERFORMANCE NCLP Schools during 2017-18</t>
  </si>
  <si>
    <t>PAB-MDM Approval vs. PERFORMANCE (Primary, Classes I - V) during 2017-18 - Drought</t>
  </si>
  <si>
    <t>Utilisation of foodgrains  (Primary, Classes I-V) during 2017-18</t>
  </si>
  <si>
    <t>Utilisation of foodgrains  (Upper Primary, Classes VI-VIII) during 2017-18</t>
  </si>
  <si>
    <t>PAYMENT OF COST OF FOOD GRAINS TO FCI (Primary and Upper Primary Classes I-VIII) during 2017-18</t>
  </si>
  <si>
    <t>Utilisation of foodgrains (Coarse Grain) during 2017-18</t>
  </si>
  <si>
    <t>Utilisation of Cooking Cost (Primary, Classes I-V) during 2017-18</t>
  </si>
  <si>
    <t>Utilisation of Cooking cost (Upper Primary Classes, VI-VIII) for 2017-18</t>
  </si>
  <si>
    <t>Utilisation of Central Assitance towards Transportation Assistance (Primary &amp; Upper Primary,Classes I-VIII) during 2017-18</t>
  </si>
  <si>
    <t>Utilisation of Central Assistance towards MME  (Primary &amp; Upper Primary,Classes I-VIII) during 2017-18</t>
  </si>
  <si>
    <t>Details of Meetings at district level during 2017-18</t>
  </si>
  <si>
    <t>Coverage under Rashtriya Bal Swasthya Karykram (School Health Programme) - 2017-18</t>
  </si>
  <si>
    <t>Annual and Monthly data entry status in MDM-MIS during 2017-18</t>
  </si>
  <si>
    <t>Implementation of Automated Monitoring System  during 2017-18</t>
  </si>
  <si>
    <t>Number of School Working Days (Upper Primary,Classes VI-VIII) for 2018-19</t>
  </si>
  <si>
    <t>Proposal for coverage of children and working days  for 2018-19  (Primary Classes, I-V)</t>
  </si>
  <si>
    <t>Proposal for coverage of children and working days  for 2018-19  (Upper Primary,Classes VI-VIII)</t>
  </si>
  <si>
    <t>Proposal for coverage of children for NCLP Schools during 2018-19</t>
  </si>
  <si>
    <t>Proposal for coverage of children and working days  for Primary (Classes I-V) in Drought affected areas  during 2018-19</t>
  </si>
  <si>
    <t>Proposal for coverage of children and working days  for  Upper Primary (Classes VI-VIII)in Drought affected areas  during 2018-19</t>
  </si>
  <si>
    <t>Requirement of kitchen-cum-stores in the Primary and Upper Primary schools for the year 2018-19</t>
  </si>
  <si>
    <t>Requirement of kitchen cum stores as per Plinth Area Norm in the Primary and Upper Primary schools for the year 2018-19</t>
  </si>
  <si>
    <t>Requirement of Kitchen Devices during 2018-19 in Primary &amp; Upper Primary Schools</t>
  </si>
  <si>
    <t>Requirement of Cook cum Helpers for 2018-19</t>
  </si>
  <si>
    <t>Budget Provision for the Year 2018-19</t>
  </si>
  <si>
    <t>Ariyalur</t>
  </si>
  <si>
    <t>Chennai</t>
  </si>
  <si>
    <t>Coimbatore</t>
  </si>
  <si>
    <t>Cuddalore</t>
  </si>
  <si>
    <t>Dharmapuri</t>
  </si>
  <si>
    <t>Dindigul</t>
  </si>
  <si>
    <t>Erode</t>
  </si>
  <si>
    <t>Kancheepuram</t>
  </si>
  <si>
    <t>Kannyakumari</t>
  </si>
  <si>
    <t>Karur</t>
  </si>
  <si>
    <t>Krishnagiri</t>
  </si>
  <si>
    <t>Madurai</t>
  </si>
  <si>
    <t>Nagapattinam</t>
  </si>
  <si>
    <t>Namakkal</t>
  </si>
  <si>
    <t xml:space="preserve"> The Nilgiris</t>
  </si>
  <si>
    <t xml:space="preserve">Perambalur </t>
  </si>
  <si>
    <t>Pudukkottai</t>
  </si>
  <si>
    <t>Ramnad</t>
  </si>
  <si>
    <t>Salem</t>
  </si>
  <si>
    <t>Sivagangai</t>
  </si>
  <si>
    <t>Thanjavur</t>
  </si>
  <si>
    <t>Theni</t>
  </si>
  <si>
    <t>Thiruchirapalli</t>
  </si>
  <si>
    <t>Thiruvallur</t>
  </si>
  <si>
    <t>Thiruvarur</t>
  </si>
  <si>
    <t>Thirunelveli</t>
  </si>
  <si>
    <t>Tirupur</t>
  </si>
  <si>
    <t>Thiruvannamalai</t>
  </si>
  <si>
    <t>Tuticorin</t>
  </si>
  <si>
    <t>Vellore</t>
  </si>
  <si>
    <t>Villupuram</t>
  </si>
  <si>
    <t xml:space="preserve">Virudhunagar </t>
  </si>
  <si>
    <t>S.No</t>
  </si>
  <si>
    <t>____ NIL ____</t>
  </si>
  <si>
    <t>____ NIL _____</t>
  </si>
  <si>
    <t>_____ NIL _____</t>
  </si>
  <si>
    <t>NIL</t>
  </si>
  <si>
    <t>____ NIL ___</t>
  </si>
  <si>
    <t>Every month salary to Cook-cum-Helpers is released through ECS to the respective bank accounts.</t>
  </si>
  <si>
    <t>Bengal gram / Green gram</t>
  </si>
  <si>
    <t>Potato (Only on Fridays)</t>
  </si>
  <si>
    <t>Egg</t>
  </si>
  <si>
    <t>46-52 gms</t>
  </si>
  <si>
    <t>28.04.2017&amp;
29.04.2017</t>
  </si>
  <si>
    <t>17.07.2017</t>
  </si>
  <si>
    <t>12.05.2017</t>
  </si>
  <si>
    <t>13.11.2017</t>
  </si>
  <si>
    <t>Does not arise</t>
  </si>
  <si>
    <t>There is no interruption in serving Mid Day Meals to children in any of the District</t>
  </si>
  <si>
    <t>______ NIL ____</t>
  </si>
  <si>
    <t>_______ NIL _______</t>
  </si>
  <si>
    <t>______ NIL ______</t>
  </si>
  <si>
    <t>Joint Director (NMP)</t>
  </si>
  <si>
    <t>Through Mail / Phone / Letters</t>
  </si>
  <si>
    <t>Complaint Box at District &amp; Block Level are provided in a conspicuous place for easy accessibility for public to put their complaints</t>
  </si>
  <si>
    <t>Tiruvallur (1800-425-7003) Tiruvannamalai (1800-425-4978) Tiruvarur (1800-425-5125) Erode (1800-425-8367) Nilgiris (1800-425-6250) Tirupur (1800-425-0421) Thanjavur (1800-425-3998) Kanniyakumari (1800-425-44048) Vellore (1800-425-4982) Sivagangai (1800-425-4186) Madurai (1800-425-1938) Tuticorin (1800-425-0676) Theni (1800-425-0045) Salem (1800-425-1124) Dindigul (1800-425-0382) Tirunelveli (1800-425-00768) Namakkal  (1800 4255 4444), Coimbatore  (18004251049), Dharmapuri (1800 425 1071)  Krishnagiri (18004257009)  Trichy (18004256867)  Virudhunagar (18004252528) Pudukottai (18004252230) Perambalur (18004254166) Ramnad (18004254187) Cuddalore (1800-425-4151) Kancheepuram (1800-425-2372) Karur (1800-425-2556) &amp; Villupuram (1800-425-2528) Districts  has been provided with toll free Number respectively</t>
  </si>
  <si>
    <t>044 24351442</t>
  </si>
  <si>
    <t>dsw@tn.nic.in</t>
  </si>
  <si>
    <t>______ NIL _____</t>
  </si>
  <si>
    <t>_______ NIL ______</t>
  </si>
  <si>
    <t>Govt. + LB</t>
  </si>
  <si>
    <t>Central Share (8+11-14)</t>
  </si>
  <si>
    <t>Mother Terasa Women University, Dindigul</t>
  </si>
  <si>
    <t>4,15,000/-</t>
  </si>
  <si>
    <t>Yes</t>
  </si>
  <si>
    <t>5.7.2016</t>
  </si>
  <si>
    <t>V.V. Vanniyaperumal College for Women</t>
  </si>
  <si>
    <t>2,46,000/-</t>
  </si>
  <si>
    <t>6.7.2016</t>
  </si>
  <si>
    <t xml:space="preserve">2,46,000/- </t>
  </si>
  <si>
    <t>6,61,000/-</t>
  </si>
  <si>
    <r>
      <t xml:space="preserve">Under contingency funds, the District carryover IEC activities like, Printing of Pamphlets, Establishing stalls at Trade Fair and at times rally is also conducted for creating awareness like, Dengue, Clean India etc.,  among the public and school student about the implementation of the programme.  For the current year </t>
    </r>
    <r>
      <rPr>
        <b/>
        <sz val="12"/>
        <rFont val="Arial"/>
        <family val="2"/>
      </rPr>
      <t>Rs. 16.00 lakhs</t>
    </r>
    <r>
      <rPr>
        <sz val="12"/>
        <rFont val="Arial"/>
        <family val="2"/>
      </rPr>
      <t xml:space="preserve"> has been released by the State Government for the above said purpose. </t>
    </r>
  </si>
  <si>
    <t>Director / Joint Director / Assistant Director / Accounts Officer / Assistant Accounts Officer / Superintendent / Assistant</t>
  </si>
  <si>
    <t>Personal Assistant to District Collector (NMP) / Assistant Accounts Officer (NMP) / Block Development Officer / Deputy Block Development Officer/ Typist</t>
  </si>
  <si>
    <t>Assistant Director / PC to Commissioner</t>
  </si>
  <si>
    <t>Assistant Director (Training)</t>
  </si>
  <si>
    <t xml:space="preserve">Assistant with Computer knowledge </t>
  </si>
  <si>
    <t>Data Entry Operator</t>
  </si>
  <si>
    <t>Assistant Director (Monitoring)</t>
  </si>
  <si>
    <t>Office Assistant</t>
  </si>
  <si>
    <t>No allotment</t>
  </si>
  <si>
    <t>*2006-07 - 8124 units 
2007-08 - 15020 units
2008-09 - 8526 units
2009-10 - 9615 units
2013-14 - 6979 units (only new schools)
2014-15 - 6032 units (only new schools)
              ------------------
               54926 units
              ------------------</t>
  </si>
  <si>
    <r>
      <t xml:space="preserve">2011-12 &amp; 2012 -13 - No allocation of funds towards kitchen devices
2012-13- 17312 units (Replacement only)
2013-14 - 5831 units (Replacement only)
2014-15 - 8526 units (Replacement only)
2015-16 - 9615 units (Replacement only)
              ----------------
     </t>
    </r>
    <r>
      <rPr>
        <b/>
        <sz val="10"/>
        <rFont val="Arial"/>
        <family val="2"/>
      </rPr>
      <t>Total 41284 Units 
              ----------------</t>
    </r>
  </si>
  <si>
    <t>Deputy Director inspected on 8.12.2017 in perundhurai Block</t>
  </si>
  <si>
    <t>Joint Director &amp; Financial Controller  inspected on 7.12.2017</t>
  </si>
  <si>
    <t xml:space="preserve">In all Districts, the District Collector conducts the monthly review meeting and monitors the implementation of the programme. </t>
  </si>
  <si>
    <t xml:space="preserve">23.6.2017 - Thiru. K. Ashok kumar, M.P. Krishnagiri Constituency presided the District Level Committee meeting </t>
  </si>
  <si>
    <t xml:space="preserve">25.1.2017 - Thiru. Thanga Tamizh selvan, MLA, Thiru. R. Parthiban, M.P. Theni  Constituency presided the District Level Committee meeting </t>
  </si>
  <si>
    <t>Collector, Sub Collector, RDO, Thasildar, Block Development  and  Deputy Zonal, Block Development Officers and AEO'S inspect Noon Meal Centres</t>
  </si>
  <si>
    <t>District Collector, PA (NMP) are inspected the Noon Meal Centres on 12.6.2017  &amp; 1.9.2017.</t>
  </si>
  <si>
    <t>Joint Director   inspected on 8.12.2017</t>
  </si>
  <si>
    <t>PA (NMP) inspected 20 Noon Meal Centres per month</t>
  </si>
  <si>
    <t>District collector inspect 4 centres, PA (NMp) inspect 36 Noon Meal Centres.</t>
  </si>
  <si>
    <t>District Collector, PA (NMP), BDOs Zonal Dy.BDOS &amp; AEO inspected Noon Meal Centres</t>
  </si>
  <si>
    <t>1292 Noon Meal Centres are inspected periadically.</t>
  </si>
  <si>
    <t>Joint Director inspect the noon meal centres in Villivakkam &amp; Puzhal  block on 20.12.2017
Assistant Director (NMP) inspect the Tiruvallur Block on 24.5.2017.</t>
  </si>
  <si>
    <t>Joint Director inspect the noon meal centres on 8.12.2017</t>
  </si>
  <si>
    <t>PA (NMP), BDO &amp; DBDO inspected the Noon Meal Centres</t>
  </si>
  <si>
    <t>PA (NMP) - 9 Centres, BDO - 79 Centres, inspected.</t>
  </si>
  <si>
    <t>Accounts Officer inspect the Noon Meal Centres on 7.12.2017.</t>
  </si>
  <si>
    <t>PA (NMP) inspected 42 Noon Meal Centres</t>
  </si>
  <si>
    <t xml:space="preserve">PA (NMP) &amp; BDO inspected 193  Noon Meal Centres </t>
  </si>
  <si>
    <t xml:space="preserve">PA (NMP) 135 Noon Meal Centres inspected </t>
  </si>
  <si>
    <t>PA (NMP) &amp; BDO inspected the Noon Meal Centres</t>
  </si>
  <si>
    <t>880 Centres inspected by PA (NMP) , DBDOs, BDO</t>
  </si>
  <si>
    <t>11.12.2017
29.12.2017</t>
  </si>
  <si>
    <t>Pulse 1 (Tur dhal)</t>
  </si>
  <si>
    <t>Pulse 2 (Black bengal gram)</t>
  </si>
  <si>
    <t>Pulse 3 (Green gram)</t>
  </si>
  <si>
    <t>Pulse 1 (Tur dhar)</t>
  </si>
  <si>
    <t>Pulse 3 (green gram)</t>
  </si>
  <si>
    <t>Data obtained from Department of Public Health and Preventive Medicine vide letter R.No. 114798 / HEB /A1 / 2017, Dated 10.1.2018.</t>
  </si>
  <si>
    <t>This information is based on the Academic Calendar prepared by the Education Department vide Rc No. 000974 / K3 / 2018, dated 19.1.2018</t>
  </si>
  <si>
    <t>This information collected by the SSA Department .</t>
  </si>
  <si>
    <t xml:space="preserve">* In Dindigul &amp; Kancheepuram District No separate NCLP centres.  Merged with school campus. </t>
  </si>
  <si>
    <t>State  : Tamil Nadu</t>
  </si>
  <si>
    <t>State : Tamil Nadu</t>
  </si>
  <si>
    <t>State:Tamil Nadu</t>
  </si>
  <si>
    <t>State: Tamil Nadu</t>
  </si>
  <si>
    <t>State:  Tamil Nadu</t>
  </si>
  <si>
    <r>
      <t xml:space="preserve">State: </t>
    </r>
    <r>
      <rPr>
        <b/>
        <u/>
        <sz val="10"/>
        <rFont val="Arial"/>
        <family val="2"/>
      </rPr>
      <t>Tamil Nadu</t>
    </r>
  </si>
  <si>
    <t>STATE: Tamil Nadu</t>
  </si>
  <si>
    <t>STATE : Tamil Nadu</t>
  </si>
  <si>
    <t>State . Tamil Nadu</t>
  </si>
  <si>
    <t>___</t>
  </si>
  <si>
    <t>State Government is providing Egg an additional food on all school working days to MDM beneficiaries from State Budget.  For Non Egg eating children, Banana is provided as a substitute.  For the year 2017-18 Rs. 473.36 crore has been allotted in the State Budget for incurring expenditure towards Egg and Banana.</t>
  </si>
  <si>
    <t>Central (col6+9-12)</t>
  </si>
  <si>
    <t>Name of the post</t>
  </si>
  <si>
    <t>Old Scale of pay</t>
  </si>
  <si>
    <t>Present scale of pay</t>
  </si>
  <si>
    <t>Organiser</t>
  </si>
  <si>
    <t>2500-5000+G.P. 500</t>
  </si>
  <si>
    <t>7700-24200</t>
  </si>
  <si>
    <t>Cook</t>
  </si>
  <si>
    <t>1300-3000+G.P. 300</t>
  </si>
  <si>
    <t>4100-12500</t>
  </si>
  <si>
    <t>Cook Assistant</t>
  </si>
  <si>
    <t>950-2000+G.P 200</t>
  </si>
  <si>
    <t>3000-9000</t>
  </si>
  <si>
    <t>3.  Per Unit Cooking Cost  (as per GOI Norms)</t>
  </si>
  <si>
    <t>3.  Expediture incurred by State towards Cooking Cost</t>
  </si>
  <si>
    <t>Additional State contribution</t>
  </si>
  <si>
    <t>2018-19</t>
  </si>
  <si>
    <t>Budget Released till 31.03.2018</t>
  </si>
  <si>
    <t xml:space="preserve">The State Government is releasing its own funds without awaiting GOI's releases and the cooking cost is being credited into the accounts of the Noon Meal Organiser at the appropriate time. </t>
  </si>
  <si>
    <t>(For the Period 01.04.17 to 31.03.18)</t>
  </si>
  <si>
    <t>During 01.04.17 to 31.03.2018</t>
  </si>
  <si>
    <t>During 01.04.17 to 31.03.18</t>
  </si>
  <si>
    <r>
      <t xml:space="preserve">No. of working days </t>
    </r>
    <r>
      <rPr>
        <b/>
        <sz val="8"/>
        <rFont val="Arial"/>
        <family val="2"/>
      </rPr>
      <t xml:space="preserve">(During 01.04.17 to 31.03.18)     </t>
    </r>
    <r>
      <rPr>
        <b/>
        <sz val="10"/>
        <rFont val="Arial"/>
        <family val="2"/>
      </rPr>
      <t xml:space="preserve">             </t>
    </r>
  </si>
  <si>
    <r>
      <t xml:space="preserve">No. of working days </t>
    </r>
    <r>
      <rPr>
        <b/>
        <sz val="8"/>
        <rFont val="Arial"/>
        <family val="2"/>
      </rPr>
      <t xml:space="preserve">(During 01.04.17 to 31.3.18)     </t>
    </r>
    <r>
      <rPr>
        <b/>
        <sz val="10"/>
        <rFont val="Arial"/>
        <family val="2"/>
      </rPr>
      <t xml:space="preserve">             </t>
    </r>
  </si>
  <si>
    <t xml:space="preserve">No. of working days (During 01.04.17 to 31.03.18)                  </t>
  </si>
  <si>
    <t>(For the Period 01.4.17 to 31.03.18)</t>
  </si>
  <si>
    <t xml:space="preserve">Total Unspent Balance as on 31.03.2018   </t>
  </si>
  <si>
    <t>(For the Period 01.4.17 to 31.3.18)</t>
  </si>
  <si>
    <t xml:space="preserve">Total Unspent Balance as on 31.3.2018                                            </t>
  </si>
  <si>
    <t>Unspent Balance as on 31.3.2018</t>
  </si>
  <si>
    <t>Total (10+13-16)</t>
  </si>
  <si>
    <t>State Share (9+12-15)</t>
  </si>
  <si>
    <r>
      <t xml:space="preserve">Unspent Balance as on 31.3.18  [Col. 4+ Col.5+Col.6 -Col.8] </t>
    </r>
    <r>
      <rPr>
        <sz val="10"/>
        <rFont val="Arial"/>
        <family val="2"/>
      </rPr>
      <t xml:space="preserve"> </t>
    </r>
  </si>
  <si>
    <t>(For the Period 01.04.17 to 31.3.18)</t>
  </si>
  <si>
    <t>Unspent balance as on 31.3.18 [Col: (4+5)-7]</t>
  </si>
  <si>
    <t>During 01.04.17 to 31.3.2018</t>
  </si>
  <si>
    <t>(As on 31st Mar, 2018)</t>
  </si>
  <si>
    <t>As on 31st Mar, 2018</t>
  </si>
  <si>
    <t>During 01.04.17 to 31.3.18</t>
  </si>
  <si>
    <t>Jan</t>
  </si>
  <si>
    <t>Feb</t>
  </si>
  <si>
    <t>Mar</t>
  </si>
  <si>
    <t>UF</t>
  </si>
  <si>
    <t>RO</t>
  </si>
  <si>
    <t>Donations etc.</t>
  </si>
  <si>
    <t>CSR</t>
  </si>
  <si>
    <t>Activated carbon filter purifier</t>
  </si>
  <si>
    <t>Candle filter purifier</t>
  </si>
  <si>
    <t>UV purification or e-boiling</t>
  </si>
  <si>
    <t>Membrane technology Purification</t>
  </si>
  <si>
    <t>Source of Funds used</t>
  </si>
  <si>
    <t>Any Innovation for purification of water</t>
  </si>
  <si>
    <t>Types of filtration* used (number of schools)</t>
  </si>
  <si>
    <t>Number of Schools having facility of water filtration</t>
  </si>
  <si>
    <t>Schools having safe drinking water facilities</t>
  </si>
  <si>
    <t>Schools having drinking water facilities</t>
  </si>
  <si>
    <t>Total Schools</t>
  </si>
  <si>
    <t xml:space="preserve">State / UT: </t>
  </si>
  <si>
    <t>Table AT-10 F: Information on Drinking water facilites</t>
  </si>
  <si>
    <t>Table: AT- 10 F</t>
  </si>
  <si>
    <t>Govt</t>
  </si>
  <si>
    <t>Govt fund</t>
  </si>
  <si>
    <t xml:space="preserve">Commissioner of Social Welfare </t>
  </si>
  <si>
    <t>Commissioner  of Social Welfare</t>
  </si>
  <si>
    <t>Commissioner of Social Welfare</t>
  </si>
  <si>
    <t xml:space="preserve">AT - 10 F </t>
  </si>
  <si>
    <t>Information on Drinking water facilities</t>
  </si>
  <si>
    <t>(In lakhs)</t>
  </si>
  <si>
    <t>Opening balance as on 1.4.17</t>
  </si>
  <si>
    <t>GOI release for       2017-18</t>
  </si>
  <si>
    <t xml:space="preserve">The No.of EGS centres and the No.of beneficiaries benefitted were pertaining to the period upto 30.9.2017.  As per the revised strength fixation no EGS centres and beneficiaries found in Dharmapuri District.  </t>
  </si>
  <si>
    <t>Certain schools have been upgraded as upper primary schools and hence  the variation in the  number of school centres.  As far as beneficiaries are concerned there is no increase.</t>
  </si>
  <si>
    <t xml:space="preserve">On enquiry with the District officials it was confirmed that,  the Food Security and Drug Administration Department Officials  are being collected  the food samples on a random basis, every month and ensure the quality of food served to the children with the Nutritional standards.  </t>
  </si>
  <si>
    <t>S. No</t>
  </si>
  <si>
    <t xml:space="preserve">Commissionerate  of Social Welfare,
No. 1 , Jeenis Road,
Panagal Maaligai 2nd Floor,
Saidapet, Chennai-15.
</t>
  </si>
  <si>
    <t xml:space="preserve">* The State rice utilised for upper primary beneficiaries is incorporated in the liftment. </t>
  </si>
  <si>
    <t>* The cost for the State rice utilised for upper primary  is deducted from the cost of rice</t>
  </si>
  <si>
    <t>Sd/-V. Amuthavalli</t>
  </si>
  <si>
    <t xml:space="preserve">For Commissioner of Social Welfare </t>
  </si>
  <si>
    <t>// By Order //</t>
  </si>
  <si>
    <t>Sd/- V. Amuthavalli</t>
  </si>
  <si>
    <t>For Commissioner  of Social Welfare</t>
  </si>
  <si>
    <t xml:space="preserve">For Commissioner  of Social Welfare </t>
  </si>
  <si>
    <t xml:space="preserve">// By Order // </t>
  </si>
  <si>
    <t>For Commissioner of Social Welfare</t>
  </si>
  <si>
    <t>Sd/- V.Amuthavalli</t>
  </si>
  <si>
    <t>Sd/- V. Amuthavalli
Commissioner of Social Welfare</t>
  </si>
  <si>
    <t xml:space="preserve">The District Collectors are conducting District level every month </t>
  </si>
  <si>
    <t xml:space="preserve">Hon'ble Minister for Social Welfare along with Director of Social Welfare inspected the Noon Meal Centres in an around Mount road, Madarasas schools on 20.11.2017 besides the Additional Educational Officer, Greater Chennai Corporation along with Assistant Education Officers are inspecting the Noon Meal Centres frequently. </t>
  </si>
  <si>
    <t xml:space="preserve">* The State Government is giving salary on Special Time Scale of Pay (Shown in AT 1) along with the DA, HRA, CCA and MA as per the rate applicable.  But the mandatory share alone was shown in the above table in Col No. 6 for 12 months instead of 10 months as given by Government of India. </t>
  </si>
  <si>
    <t>King Institute, Guindy, Chennai-32</t>
  </si>
  <si>
    <t xml:space="preserve">Chennai </t>
  </si>
  <si>
    <t>Tirunelveli</t>
  </si>
  <si>
    <t>Food Analysis Laboratory, Coimbatore</t>
  </si>
  <si>
    <t>Government Food Analysis  Laboratory, Salem</t>
  </si>
  <si>
    <t>Government Food Analysis  Laboratory, Madurai</t>
  </si>
  <si>
    <t>Government Food Analysis Laboratory, Tirunelveli</t>
  </si>
  <si>
    <t>Government Food Analysis  Laboratory, Thanjavur</t>
  </si>
  <si>
    <t>_</t>
  </si>
  <si>
    <t>Report yet to be received</t>
  </si>
  <si>
    <t>Conforms to provisions with respect of Microbiological Parameters of Food Safety and Standards Act 2006 and Rules and Regulation made there under</t>
  </si>
  <si>
    <t>FG</t>
  </si>
  <si>
    <t>Allo</t>
  </si>
  <si>
    <t>Uti</t>
  </si>
  <si>
    <t>CC allo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</si>
</sst>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b/>
      <sz val="8"/>
      <name val="Arial"/>
      <family val="2"/>
    </font>
    <font>
      <sz val="36"/>
      <name val="Arial"/>
      <family val="2"/>
    </font>
    <font>
      <sz val="2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rgb="FFFF0000"/>
      <name val="Arial"/>
      <family val="2"/>
    </font>
    <font>
      <b/>
      <sz val="10"/>
      <color theme="1"/>
      <name val="Cambria"/>
      <family val="1"/>
      <scheme val="major"/>
    </font>
    <font>
      <sz val="10"/>
      <name val="Calibri"/>
      <family val="2"/>
      <scheme val="minor"/>
    </font>
    <font>
      <sz val="12"/>
      <color theme="1"/>
      <name val="Arial"/>
      <family val="2"/>
    </font>
    <font>
      <b/>
      <sz val="12"/>
      <color theme="1"/>
      <name val="Arial"/>
      <family val="2"/>
    </font>
    <font>
      <sz val="10"/>
      <color theme="1"/>
      <name val="Arial"/>
      <family val="2"/>
    </font>
    <font>
      <b/>
      <sz val="10"/>
      <color theme="1"/>
      <name val="Arial"/>
      <family val="2"/>
    </font>
    <font>
      <sz val="10"/>
      <name val="VANAVIL-Avvaiyar"/>
    </font>
    <font>
      <u/>
      <sz val="10"/>
      <color theme="10"/>
      <name val="Arial"/>
      <family val="2"/>
    </font>
    <font>
      <sz val="10"/>
      <color theme="1"/>
      <name val="VANAVIL-Avvaiyar"/>
    </font>
    <font>
      <sz val="11"/>
      <color theme="1"/>
      <name val="Arial"/>
      <family val="2"/>
    </font>
    <font>
      <b/>
      <sz val="11"/>
      <color theme="1"/>
      <name val="Arial"/>
      <family val="2"/>
    </font>
    <font>
      <sz val="10"/>
      <color rgb="FF000000"/>
      <name val="Arial"/>
      <family val="2"/>
    </font>
    <font>
      <sz val="12"/>
      <name val="Cambria"/>
      <family val="1"/>
      <scheme val="major"/>
    </font>
    <font>
      <b/>
      <sz val="9"/>
      <name val="Arial"/>
      <family val="2"/>
    </font>
    <font>
      <sz val="12"/>
      <color theme="1"/>
      <name val="Calibri"/>
      <family val="2"/>
      <scheme val="minor"/>
    </font>
    <font>
      <sz val="12"/>
      <color theme="1"/>
      <name val="VANAVIL-Avvaiyar"/>
    </font>
    <font>
      <sz val="12"/>
      <color indexed="8"/>
      <name val="Arial"/>
      <family val="2"/>
    </font>
    <font>
      <sz val="10"/>
      <name val="Arial"/>
    </font>
    <font>
      <sz val="12"/>
      <name val="Times New Roman"/>
      <family val="1"/>
    </font>
    <font>
      <sz val="10"/>
      <name val="Calibri"/>
      <family val="2"/>
    </font>
    <font>
      <sz val="10"/>
      <color rgb="FF000000"/>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0">
    <xf numFmtId="0" fontId="0" fillId="0" borderId="0"/>
    <xf numFmtId="0" fontId="49" fillId="0" borderId="0"/>
    <xf numFmtId="0" fontId="12" fillId="0" borderId="0"/>
    <xf numFmtId="0" fontId="12" fillId="0" borderId="0"/>
    <xf numFmtId="0" fontId="12" fillId="0" borderId="0"/>
    <xf numFmtId="0" fontId="6" fillId="0" borderId="0"/>
    <xf numFmtId="0" fontId="69" fillId="0" borderId="0" applyNumberFormat="0" applyFill="0" applyBorder="0" applyAlignment="0" applyProtection="0">
      <alignment vertical="top"/>
      <protection locked="0"/>
    </xf>
    <xf numFmtId="0" fontId="3" fillId="0" borderId="0"/>
    <xf numFmtId="9" fontId="79" fillId="0" borderId="0" applyFont="0" applyFill="0" applyBorder="0" applyAlignment="0" applyProtection="0"/>
    <xf numFmtId="0" fontId="1" fillId="0" borderId="0"/>
  </cellStyleXfs>
  <cellXfs count="1173">
    <xf numFmtId="0" fontId="0" fillId="0" borderId="0" xfId="0"/>
    <xf numFmtId="0" fontId="7" fillId="0" borderId="0" xfId="0" applyFont="1" applyAlignment="1">
      <alignment horizontal="center"/>
    </xf>
    <xf numFmtId="0" fontId="7" fillId="0" borderId="2" xfId="0" applyFont="1" applyBorder="1" applyAlignment="1">
      <alignment horizontal="center"/>
    </xf>
    <xf numFmtId="0" fontId="7" fillId="0" borderId="2" xfId="0" applyFont="1" applyBorder="1" applyAlignment="1">
      <alignment horizontal="center" vertical="top" wrapText="1"/>
    </xf>
    <xf numFmtId="0" fontId="7"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4" xfId="0" applyBorder="1"/>
    <xf numFmtId="0" fontId="0" fillId="0" borderId="0" xfId="0" applyFill="1" applyBorder="1" applyAlignment="1">
      <alignment horizontal="left"/>
    </xf>
    <xf numFmtId="0" fontId="7" fillId="0" borderId="0" xfId="0" applyFont="1" applyBorder="1" applyAlignment="1">
      <alignment horizontal="center"/>
    </xf>
    <xf numFmtId="0" fontId="0" fillId="0" borderId="0" xfId="0" applyBorder="1"/>
    <xf numFmtId="0" fontId="11" fillId="0" borderId="0" xfId="0" applyFont="1"/>
    <xf numFmtId="0" fontId="7" fillId="0" borderId="0" xfId="0" applyFont="1"/>
    <xf numFmtId="0" fontId="12" fillId="0" borderId="0" xfId="0" applyFont="1"/>
    <xf numFmtId="0" fontId="7" fillId="0" borderId="0" xfId="0" applyFont="1" applyBorder="1" applyAlignment="1">
      <alignment horizontal="right"/>
    </xf>
    <xf numFmtId="0" fontId="12" fillId="0" borderId="2" xfId="0" applyFont="1" applyBorder="1" applyAlignment="1">
      <alignment horizontal="center"/>
    </xf>
    <xf numFmtId="0" fontId="12" fillId="0" borderId="2" xfId="0" applyFont="1" applyBorder="1"/>
    <xf numFmtId="0" fontId="12" fillId="0" borderId="0" xfId="0" applyFont="1" applyFill="1" applyBorder="1" applyAlignment="1">
      <alignment horizontal="left"/>
    </xf>
    <xf numFmtId="0" fontId="12" fillId="0" borderId="0" xfId="0" applyFont="1" applyBorder="1"/>
    <xf numFmtId="0" fontId="14" fillId="0" borderId="0" xfId="0" applyFont="1" applyAlignment="1">
      <alignment horizontal="center"/>
    </xf>
    <xf numFmtId="0" fontId="14" fillId="0" borderId="0" xfId="0" applyFont="1" applyBorder="1" applyAlignment="1">
      <alignment horizontal="center"/>
    </xf>
    <xf numFmtId="0" fontId="12" fillId="0" borderId="0" xfId="0" applyFont="1" applyBorder="1" applyAlignment="1">
      <alignment horizontal="left"/>
    </xf>
    <xf numFmtId="0" fontId="7" fillId="0" borderId="2" xfId="0" applyFont="1" applyFill="1" applyBorder="1" applyAlignment="1">
      <alignment horizontal="center" vertical="top" wrapText="1"/>
    </xf>
    <xf numFmtId="0" fontId="12" fillId="0" borderId="5" xfId="0" applyFont="1" applyBorder="1"/>
    <xf numFmtId="0" fontId="12" fillId="0" borderId="6" xfId="0" applyFont="1" applyBorder="1"/>
    <xf numFmtId="0" fontId="7" fillId="0" borderId="2" xfId="0" applyFont="1" applyBorder="1"/>
    <xf numFmtId="0" fontId="7" fillId="0" borderId="0" xfId="0" applyFont="1" applyBorder="1"/>
    <xf numFmtId="0" fontId="7" fillId="0" borderId="0" xfId="0" applyFont="1" applyAlignment="1">
      <alignment horizontal="left"/>
    </xf>
    <xf numFmtId="0" fontId="7" fillId="0" borderId="0" xfId="0" applyFont="1" applyAlignment="1">
      <alignment horizontal="right"/>
    </xf>
    <xf numFmtId="0" fontId="7" fillId="0" borderId="0" xfId="0" applyFont="1" applyAlignment="1"/>
    <xf numFmtId="0" fontId="12" fillId="0" borderId="0" xfId="0" applyFont="1" applyAlignment="1">
      <alignment vertical="top" wrapText="1"/>
    </xf>
    <xf numFmtId="0" fontId="12" fillId="0" borderId="2" xfId="0" applyFont="1" applyBorder="1" applyAlignment="1">
      <alignment vertical="top" wrapText="1"/>
    </xf>
    <xf numFmtId="0" fontId="7" fillId="0" borderId="2" xfId="0" applyFont="1" applyBorder="1" applyAlignment="1">
      <alignment vertical="top" wrapText="1"/>
    </xf>
    <xf numFmtId="0" fontId="11" fillId="0" borderId="0" xfId="0" applyFont="1" applyAlignment="1">
      <alignment horizontal="center"/>
    </xf>
    <xf numFmtId="0" fontId="8" fillId="0" borderId="0" xfId="0" applyFont="1" applyAlignment="1">
      <alignment horizontal="right"/>
    </xf>
    <xf numFmtId="0" fontId="8" fillId="0" borderId="0" xfId="0" applyFont="1" applyAlignment="1"/>
    <xf numFmtId="0" fontId="16" fillId="0" borderId="0" xfId="0" applyFont="1" applyAlignment="1"/>
    <xf numFmtId="0" fontId="17" fillId="0" borderId="0" xfId="0" applyFont="1" applyAlignment="1"/>
    <xf numFmtId="0" fontId="10" fillId="0" borderId="0" xfId="0" applyFont="1" applyAlignment="1">
      <alignment horizontal="center" wrapText="1"/>
    </xf>
    <xf numFmtId="0" fontId="10" fillId="0" borderId="0" xfId="0" applyFont="1" applyAlignment="1">
      <alignment horizontal="center"/>
    </xf>
    <xf numFmtId="0" fontId="19" fillId="0" borderId="0" xfId="0" applyFont="1" applyAlignment="1">
      <alignment horizontal="right"/>
    </xf>
    <xf numFmtId="0" fontId="18" fillId="0" borderId="0" xfId="0" applyFont="1"/>
    <xf numFmtId="0" fontId="20" fillId="0" borderId="2" xfId="0" applyFont="1" applyBorder="1" applyAlignment="1">
      <alignment horizontal="center" vertical="top" wrapText="1"/>
    </xf>
    <xf numFmtId="0" fontId="18" fillId="0" borderId="2" xfId="0" applyFont="1" applyBorder="1"/>
    <xf numFmtId="0" fontId="18" fillId="0" borderId="2" xfId="0" applyFont="1" applyBorder="1" applyAlignment="1">
      <alignment horizontal="center"/>
    </xf>
    <xf numFmtId="0" fontId="20" fillId="0" borderId="0" xfId="0" applyFont="1"/>
    <xf numFmtId="0" fontId="18" fillId="0" borderId="0" xfId="0" applyFont="1" applyBorder="1"/>
    <xf numFmtId="0" fontId="18" fillId="0" borderId="0" xfId="0" applyFont="1" applyAlignment="1">
      <alignment horizontal="center" vertical="top" wrapText="1"/>
    </xf>
    <xf numFmtId="0" fontId="18" fillId="0" borderId="0" xfId="0" applyFont="1" applyAlignment="1">
      <alignment vertical="top" wrapText="1"/>
    </xf>
    <xf numFmtId="0" fontId="18" fillId="0" borderId="2" xfId="0" applyFont="1" applyBorder="1" applyAlignment="1">
      <alignment horizontal="center" vertical="top" wrapText="1"/>
    </xf>
    <xf numFmtId="0" fontId="18" fillId="0" borderId="2" xfId="0" applyFont="1" applyBorder="1" applyAlignment="1">
      <alignment vertical="top" wrapText="1"/>
    </xf>
    <xf numFmtId="0" fontId="20" fillId="0" borderId="2" xfId="0" applyFont="1" applyBorder="1" applyAlignment="1">
      <alignment vertical="top" wrapText="1"/>
    </xf>
    <xf numFmtId="0" fontId="20" fillId="0" borderId="2" xfId="0" applyFont="1" applyFill="1" applyBorder="1" applyAlignment="1">
      <alignment vertical="top" wrapText="1"/>
    </xf>
    <xf numFmtId="0" fontId="21" fillId="0" borderId="0" xfId="0" applyFont="1" applyAlignment="1">
      <alignment horizontal="center" vertical="top" wrapText="1"/>
    </xf>
    <xf numFmtId="0" fontId="15" fillId="0" borderId="2" xfId="0" applyFont="1" applyBorder="1" applyAlignment="1">
      <alignment horizontal="center" vertical="top" wrapText="1"/>
    </xf>
    <xf numFmtId="0" fontId="15" fillId="0" borderId="0" xfId="0" applyFont="1"/>
    <xf numFmtId="0" fontId="22" fillId="0" borderId="2" xfId="0" applyFont="1" applyBorder="1" applyAlignment="1">
      <alignment horizontal="center" vertical="top" wrapText="1"/>
    </xf>
    <xf numFmtId="0" fontId="22" fillId="0" borderId="2" xfId="0" applyFont="1" applyBorder="1" applyAlignment="1">
      <alignment horizontal="center" vertical="top"/>
    </xf>
    <xf numFmtId="0" fontId="22" fillId="0" borderId="0" xfId="0" applyFont="1"/>
    <xf numFmtId="0" fontId="24" fillId="0" borderId="0" xfId="1" applyFont="1"/>
    <xf numFmtId="0" fontId="25" fillId="0" borderId="2" xfId="1" applyFont="1" applyBorder="1" applyAlignment="1">
      <alignment horizontal="center" vertical="top" wrapText="1"/>
    </xf>
    <xf numFmtId="0" fontId="49" fillId="0" borderId="0" xfId="1"/>
    <xf numFmtId="0" fontId="49" fillId="0" borderId="0" xfId="1" applyAlignment="1">
      <alignment horizontal="left"/>
    </xf>
    <xf numFmtId="0" fontId="26" fillId="0" borderId="0" xfId="1" applyFont="1" applyAlignment="1">
      <alignment horizontal="left"/>
    </xf>
    <xf numFmtId="0" fontId="49" fillId="0" borderId="7" xfId="1" applyBorder="1" applyAlignment="1">
      <alignment horizontal="center"/>
    </xf>
    <xf numFmtId="0" fontId="23" fillId="0" borderId="0" xfId="1" applyFont="1"/>
    <xf numFmtId="0" fontId="23" fillId="0" borderId="0" xfId="1" applyFont="1" applyAlignment="1">
      <alignment horizontal="center"/>
    </xf>
    <xf numFmtId="0" fontId="49" fillId="0" borderId="2" xfId="1" applyBorder="1"/>
    <xf numFmtId="0" fontId="49" fillId="0" borderId="0" xfId="1" applyBorder="1"/>
    <xf numFmtId="0" fontId="7" fillId="0" borderId="0" xfId="0" applyFont="1" applyAlignment="1">
      <alignment horizontal="left" vertical="top" wrapText="1"/>
    </xf>
    <xf numFmtId="0" fontId="7" fillId="0" borderId="0" xfId="0" applyFont="1" applyAlignment="1">
      <alignment vertical="top" wrapText="1"/>
    </xf>
    <xf numFmtId="0" fontId="27" fillId="0" borderId="3" xfId="1" applyFont="1" applyBorder="1" applyAlignment="1">
      <alignment horizontal="center" vertical="top" wrapText="1"/>
    </xf>
    <xf numFmtId="0" fontId="27" fillId="0" borderId="2" xfId="1" applyFont="1" applyBorder="1" applyAlignment="1">
      <alignment horizontal="center" vertical="top" wrapText="1"/>
    </xf>
    <xf numFmtId="0" fontId="23" fillId="0" borderId="0" xfId="1" applyFont="1" applyBorder="1" applyAlignment="1">
      <alignment horizontal="left"/>
    </xf>
    <xf numFmtId="0" fontId="12" fillId="0" borderId="0" xfId="2"/>
    <xf numFmtId="0" fontId="17" fillId="0" borderId="0" xfId="2" applyFont="1" applyAlignment="1">
      <alignment horizontal="center"/>
    </xf>
    <xf numFmtId="0" fontId="10" fillId="0" borderId="0" xfId="2" applyFont="1" applyAlignment="1">
      <alignment horizontal="center"/>
    </xf>
    <xf numFmtId="0" fontId="9" fillId="0" borderId="0" xfId="2" applyFont="1"/>
    <xf numFmtId="0" fontId="7" fillId="0" borderId="2" xfId="2" applyFont="1" applyBorder="1" applyAlignment="1">
      <alignment horizontal="center" vertical="top" wrapText="1"/>
    </xf>
    <xf numFmtId="0" fontId="7" fillId="0" borderId="4" xfId="2" applyFont="1" applyBorder="1" applyAlignment="1">
      <alignment horizontal="center" vertical="top" wrapText="1"/>
    </xf>
    <xf numFmtId="0" fontId="7" fillId="0" borderId="5" xfId="2" applyFont="1" applyBorder="1" applyAlignment="1">
      <alignment horizontal="center" vertical="top" wrapText="1"/>
    </xf>
    <xf numFmtId="0" fontId="12" fillId="0" borderId="2" xfId="2" applyBorder="1"/>
    <xf numFmtId="0" fontId="12" fillId="0" borderId="4" xfId="2" applyBorder="1"/>
    <xf numFmtId="0" fontId="7" fillId="0" borderId="0" xfId="2" applyFont="1" applyBorder="1" applyAlignment="1">
      <alignment horizontal="center"/>
    </xf>
    <xf numFmtId="0" fontId="11" fillId="0" borderId="0" xfId="2" applyFont="1"/>
    <xf numFmtId="0" fontId="7" fillId="0" borderId="0" xfId="2" applyFont="1"/>
    <xf numFmtId="0" fontId="8" fillId="0" borderId="0" xfId="2" applyFont="1" applyAlignment="1"/>
    <xf numFmtId="0" fontId="22" fillId="0" borderId="7" xfId="0" applyFont="1" applyBorder="1" applyAlignment="1"/>
    <xf numFmtId="0" fontId="7" fillId="0" borderId="6" xfId="0" applyFont="1" applyBorder="1" applyAlignment="1">
      <alignment horizontal="center" vertical="top" wrapText="1"/>
    </xf>
    <xf numFmtId="0" fontId="8" fillId="0" borderId="0" xfId="0" applyFont="1" applyAlignment="1">
      <alignment horizontal="center"/>
    </xf>
    <xf numFmtId="0" fontId="12" fillId="0" borderId="8" xfId="0" applyFont="1" applyBorder="1"/>
    <xf numFmtId="0" fontId="12" fillId="0" borderId="2" xfId="0" applyFont="1" applyBorder="1" applyAlignment="1">
      <alignment horizontal="center" vertical="center" wrapText="1"/>
    </xf>
    <xf numFmtId="0" fontId="11" fillId="0" borderId="0" xfId="0" applyFont="1" applyAlignment="1"/>
    <xf numFmtId="0" fontId="24" fillId="0" borderId="2" xfId="1" applyFont="1" applyBorder="1"/>
    <xf numFmtId="0" fontId="24" fillId="0" borderId="2" xfId="1" applyFont="1" applyBorder="1" applyAlignment="1">
      <alignment wrapText="1"/>
    </xf>
    <xf numFmtId="0" fontId="24" fillId="0" borderId="0" xfId="1" applyFont="1" applyBorder="1"/>
    <xf numFmtId="0" fontId="7" fillId="0" borderId="10" xfId="0" applyFont="1" applyFill="1" applyBorder="1" applyAlignment="1">
      <alignment horizontal="center" vertical="top" wrapText="1"/>
    </xf>
    <xf numFmtId="0" fontId="22" fillId="0" borderId="0" xfId="0" applyFont="1" applyBorder="1" applyAlignment="1"/>
    <xf numFmtId="0" fontId="10" fillId="0" borderId="0" xfId="0" applyFont="1" applyAlignment="1"/>
    <xf numFmtId="0" fontId="15" fillId="0" borderId="0" xfId="0" applyFont="1" applyBorder="1"/>
    <xf numFmtId="0" fontId="29" fillId="0" borderId="0" xfId="1" applyFont="1"/>
    <xf numFmtId="0" fontId="49" fillId="0" borderId="2" xfId="1" applyBorder="1" applyAlignment="1">
      <alignment horizontal="center"/>
    </xf>
    <xf numFmtId="0" fontId="7" fillId="0" borderId="0" xfId="0" applyFont="1" applyBorder="1" applyAlignment="1">
      <alignment horizontal="center" vertical="top"/>
    </xf>
    <xf numFmtId="0" fontId="7" fillId="0" borderId="0" xfId="0" applyFont="1" applyBorder="1" applyAlignment="1">
      <alignment horizontal="center" vertical="top" wrapText="1"/>
    </xf>
    <xf numFmtId="0" fontId="7" fillId="0" borderId="0" xfId="2" applyFont="1" applyBorder="1"/>
    <xf numFmtId="0" fontId="23" fillId="0" borderId="0" xfId="1" applyFont="1" applyBorder="1" applyAlignment="1">
      <alignment horizontal="center"/>
    </xf>
    <xf numFmtId="0" fontId="11" fillId="0" borderId="0" xfId="0" applyFont="1" applyBorder="1"/>
    <xf numFmtId="0" fontId="25" fillId="0" borderId="3" xfId="1" applyFont="1" applyBorder="1" applyAlignment="1">
      <alignment horizontal="center" vertical="top" wrapText="1"/>
    </xf>
    <xf numFmtId="0" fontId="11" fillId="0" borderId="2" xfId="0" applyFont="1" applyBorder="1"/>
    <xf numFmtId="0" fontId="7" fillId="0" borderId="0" xfId="0" applyFont="1" applyAlignment="1">
      <alignment horizontal="right" vertical="top" wrapText="1"/>
    </xf>
    <xf numFmtId="0" fontId="7" fillId="0" borderId="0" xfId="0" applyFont="1" applyAlignment="1">
      <alignment horizontal="center" vertical="top" wrapText="1"/>
    </xf>
    <xf numFmtId="0" fontId="16" fillId="0" borderId="0" xfId="0" applyFont="1" applyAlignment="1">
      <alignment horizontal="center"/>
    </xf>
    <xf numFmtId="0" fontId="22" fillId="0" borderId="7" xfId="0" applyFont="1" applyBorder="1" applyAlignment="1">
      <alignment horizontal="center"/>
    </xf>
    <xf numFmtId="0" fontId="12" fillId="0" borderId="0" xfId="0" applyFont="1" applyAlignment="1">
      <alignment horizontal="center"/>
    </xf>
    <xf numFmtId="0" fontId="11" fillId="0" borderId="0" xfId="2" applyFont="1" applyAlignment="1">
      <alignment horizontal="center"/>
    </xf>
    <xf numFmtId="0" fontId="23" fillId="0" borderId="2" xfId="1" applyFont="1" applyBorder="1" applyAlignment="1">
      <alignment horizontal="center"/>
    </xf>
    <xf numFmtId="0" fontId="16" fillId="0" borderId="0" xfId="2" applyFont="1" applyAlignment="1"/>
    <xf numFmtId="0" fontId="22" fillId="0" borderId="0" xfId="0" applyFont="1" applyBorder="1" applyAlignment="1">
      <alignment horizontal="center"/>
    </xf>
    <xf numFmtId="0" fontId="11" fillId="0" borderId="7" xfId="0" applyFont="1" applyBorder="1" applyAlignment="1"/>
    <xf numFmtId="0" fontId="12" fillId="0" borderId="0" xfId="2" applyAlignment="1">
      <alignment horizontal="left"/>
    </xf>
    <xf numFmtId="0" fontId="11" fillId="0" borderId="0" xfId="2" applyFont="1" applyAlignment="1">
      <alignment vertical="top" wrapText="1"/>
    </xf>
    <xf numFmtId="0" fontId="19" fillId="0" borderId="0" xfId="0" applyFont="1" applyAlignment="1">
      <alignment horizontal="left"/>
    </xf>
    <xf numFmtId="0" fontId="12" fillId="0" borderId="0" xfId="1" applyFont="1"/>
    <xf numFmtId="0" fontId="10" fillId="0" borderId="0" xfId="1" applyFont="1" applyAlignment="1">
      <alignment horizontal="center"/>
    </xf>
    <xf numFmtId="0" fontId="7" fillId="0" borderId="2" xfId="1" applyFont="1" applyBorder="1" applyAlignment="1">
      <alignment horizontal="center" vertical="top" wrapText="1"/>
    </xf>
    <xf numFmtId="0" fontId="12" fillId="0" borderId="2" xfId="1" applyFont="1" applyBorder="1"/>
    <xf numFmtId="0" fontId="14" fillId="0" borderId="0" xfId="1" applyFont="1"/>
    <xf numFmtId="0" fontId="7" fillId="0" borderId="2" xfId="1" applyFont="1" applyBorder="1"/>
    <xf numFmtId="0" fontId="12" fillId="0" borderId="2" xfId="1" applyFont="1" applyBorder="1" applyAlignment="1"/>
    <xf numFmtId="0" fontId="22" fillId="0" borderId="2" xfId="1" applyFont="1" applyBorder="1" applyAlignment="1">
      <alignment horizontal="center"/>
    </xf>
    <xf numFmtId="0" fontId="22" fillId="0" borderId="2" xfId="0" applyFont="1" applyBorder="1" applyAlignment="1">
      <alignment horizontal="center"/>
    </xf>
    <xf numFmtId="0" fontId="30" fillId="0" borderId="2" xfId="0" applyFont="1" applyBorder="1" applyAlignment="1">
      <alignment horizontal="center" vertical="top" wrapText="1"/>
    </xf>
    <xf numFmtId="0" fontId="31" fillId="0" borderId="0" xfId="0" applyFont="1" applyAlignment="1">
      <alignment vertical="top" wrapText="1"/>
    </xf>
    <xf numFmtId="0" fontId="12" fillId="0" borderId="2" xfId="0" applyFont="1" applyBorder="1" applyAlignment="1">
      <alignment wrapText="1"/>
    </xf>
    <xf numFmtId="0" fontId="32" fillId="0" borderId="3" xfId="1" applyFont="1" applyBorder="1" applyAlignment="1">
      <alignment horizontal="center" vertical="top" wrapText="1"/>
    </xf>
    <xf numFmtId="0" fontId="29" fillId="0" borderId="0" xfId="1" applyFont="1" applyAlignment="1">
      <alignment horizontal="center"/>
    </xf>
    <xf numFmtId="0" fontId="33" fillId="0" borderId="10" xfId="1" applyFont="1" applyBorder="1" applyAlignment="1">
      <alignment horizontal="center" wrapText="1"/>
    </xf>
    <xf numFmtId="0" fontId="33" fillId="0" borderId="1" xfId="1" applyFont="1" applyBorder="1" applyAlignment="1">
      <alignment horizontal="center"/>
    </xf>
    <xf numFmtId="0" fontId="12" fillId="0" borderId="5" xfId="2" applyBorder="1"/>
    <xf numFmtId="0" fontId="12" fillId="0" borderId="2" xfId="0" applyFont="1" applyBorder="1" applyAlignment="1">
      <alignment horizontal="center" vertical="center"/>
    </xf>
    <xf numFmtId="0" fontId="7" fillId="0" borderId="0" xfId="0" applyFont="1" applyBorder="1" applyAlignment="1"/>
    <xf numFmtId="0" fontId="0" fillId="0" borderId="0" xfId="0" applyAlignment="1">
      <alignment horizontal="center"/>
    </xf>
    <xf numFmtId="0" fontId="11" fillId="0" borderId="0" xfId="0" applyFont="1" applyBorder="1" applyAlignment="1"/>
    <xf numFmtId="0" fontId="20" fillId="0" borderId="0" xfId="0" applyFont="1" applyAlignment="1">
      <alignment horizontal="center"/>
    </xf>
    <xf numFmtId="0" fontId="35" fillId="0" borderId="0" xfId="1" applyFont="1" applyAlignment="1">
      <alignment horizontal="center"/>
    </xf>
    <xf numFmtId="0" fontId="12" fillId="0" borderId="2" xfId="2" applyFont="1" applyBorder="1" applyAlignment="1">
      <alignment horizontal="center" vertical="top" wrapText="1"/>
    </xf>
    <xf numFmtId="0" fontId="12" fillId="0" borderId="0" xfId="2" applyFont="1"/>
    <xf numFmtId="0" fontId="22" fillId="0" borderId="2" xfId="2" applyFont="1" applyBorder="1" applyAlignment="1">
      <alignment horizontal="center" wrapText="1"/>
    </xf>
    <xf numFmtId="0" fontId="22" fillId="0" borderId="0" xfId="0" applyFont="1" applyAlignment="1">
      <alignment horizontal="center" vertical="top" wrapText="1"/>
    </xf>
    <xf numFmtId="0" fontId="7" fillId="0" borderId="2" xfId="2" applyFont="1" applyBorder="1" applyAlignment="1">
      <alignment horizontal="left" vertical="center" wrapText="1"/>
    </xf>
    <xf numFmtId="0" fontId="7" fillId="0" borderId="2" xfId="2" applyFont="1" applyBorder="1" applyAlignment="1">
      <alignment horizontal="left" vertical="center"/>
    </xf>
    <xf numFmtId="0" fontId="13" fillId="0" borderId="2" xfId="2" applyFont="1" applyBorder="1" applyAlignment="1">
      <alignment horizontal="left" vertical="center" wrapText="1"/>
    </xf>
    <xf numFmtId="0" fontId="12" fillId="0" borderId="0" xfId="3"/>
    <xf numFmtId="0" fontId="11" fillId="0" borderId="0" xfId="3" applyFont="1" applyAlignment="1"/>
    <xf numFmtId="0" fontId="17" fillId="0" borderId="0" xfId="3" applyFont="1" applyAlignment="1"/>
    <xf numFmtId="0" fontId="9" fillId="0" borderId="0" xfId="3" applyFont="1"/>
    <xf numFmtId="0" fontId="22" fillId="0" borderId="2" xfId="3" applyFont="1" applyBorder="1" applyAlignment="1">
      <alignment horizontal="center" vertical="top" wrapText="1"/>
    </xf>
    <xf numFmtId="0" fontId="22" fillId="0" borderId="0" xfId="3" applyFont="1"/>
    <xf numFmtId="0" fontId="22" fillId="0" borderId="2" xfId="3" applyFont="1" applyBorder="1"/>
    <xf numFmtId="0" fontId="22" fillId="0" borderId="0" xfId="3" applyFont="1" applyBorder="1"/>
    <xf numFmtId="0" fontId="7" fillId="0" borderId="0" xfId="3" applyFont="1"/>
    <xf numFmtId="0" fontId="22" fillId="0" borderId="2" xfId="3" applyFont="1" applyBorder="1" applyAlignment="1">
      <alignment horizontal="center"/>
    </xf>
    <xf numFmtId="0" fontId="7" fillId="0" borderId="2" xfId="3" applyFont="1" applyBorder="1"/>
    <xf numFmtId="0" fontId="7" fillId="0" borderId="2" xfId="3" applyFont="1" applyBorder="1" applyAlignment="1">
      <alignment horizontal="center"/>
    </xf>
    <xf numFmtId="0" fontId="7" fillId="0" borderId="2" xfId="3" applyFont="1" applyBorder="1" applyAlignment="1">
      <alignment horizontal="left"/>
    </xf>
    <xf numFmtId="0" fontId="12" fillId="0" borderId="2" xfId="3" applyBorder="1"/>
    <xf numFmtId="0" fontId="7" fillId="0" borderId="2" xfId="3" applyFont="1" applyBorder="1" applyAlignment="1">
      <alignment horizontal="left" wrapText="1"/>
    </xf>
    <xf numFmtId="0" fontId="12" fillId="0" borderId="2" xfId="3" quotePrefix="1" applyBorder="1" applyAlignment="1">
      <alignment horizontal="center"/>
    </xf>
    <xf numFmtId="0" fontId="12" fillId="0" borderId="2" xfId="3" quotePrefix="1" applyBorder="1" applyAlignment="1">
      <alignment horizontal="left"/>
    </xf>
    <xf numFmtId="0" fontId="11" fillId="0" borderId="0" xfId="3" applyFont="1"/>
    <xf numFmtId="0" fontId="12" fillId="0" borderId="0" xfId="4"/>
    <xf numFmtId="0" fontId="8" fillId="0" borderId="0" xfId="4" applyFont="1" applyAlignment="1">
      <alignment horizontal="right"/>
    </xf>
    <xf numFmtId="0" fontId="9" fillId="0" borderId="0" xfId="4" applyFont="1" applyAlignment="1">
      <alignment horizontal="right"/>
    </xf>
    <xf numFmtId="0" fontId="20" fillId="0" borderId="2" xfId="4" applyFont="1" applyBorder="1" applyAlignment="1">
      <alignment horizontal="center" vertical="top" wrapText="1"/>
    </xf>
    <xf numFmtId="0" fontId="7" fillId="0" borderId="2" xfId="4" applyFont="1" applyBorder="1" applyAlignment="1">
      <alignment horizontal="center" vertical="center"/>
    </xf>
    <xf numFmtId="0" fontId="18" fillId="0" borderId="2" xfId="4" applyFont="1" applyBorder="1" applyAlignment="1">
      <alignment horizontal="left" vertical="top" wrapText="1"/>
    </xf>
    <xf numFmtId="0" fontId="18" fillId="0" borderId="2" xfId="4" applyFont="1" applyBorder="1" applyAlignment="1">
      <alignment horizontal="center" vertical="top" wrapText="1"/>
    </xf>
    <xf numFmtId="0" fontId="18" fillId="0" borderId="0" xfId="4" applyFont="1" applyAlignment="1">
      <alignment horizontal="left"/>
    </xf>
    <xf numFmtId="0" fontId="51" fillId="0" borderId="0" xfId="0" applyFont="1" applyAlignment="1">
      <alignment horizontal="center"/>
    </xf>
    <xf numFmtId="0" fontId="38" fillId="0" borderId="0" xfId="0" applyFont="1" applyAlignment="1">
      <alignment horizontal="center"/>
    </xf>
    <xf numFmtId="0" fontId="39" fillId="0" borderId="0" xfId="0" applyFont="1"/>
    <xf numFmtId="0" fontId="40" fillId="0" borderId="0" xfId="0" applyFont="1" applyBorder="1" applyAlignment="1"/>
    <xf numFmtId="0" fontId="41" fillId="0" borderId="2" xfId="0" quotePrefix="1" applyFont="1" applyBorder="1" applyAlignment="1">
      <alignment horizontal="center" vertical="top" wrapText="1"/>
    </xf>
    <xf numFmtId="0" fontId="0" fillId="2" borderId="2" xfId="0" applyFill="1" applyBorder="1"/>
    <xf numFmtId="0" fontId="52" fillId="0" borderId="0" xfId="0" applyFont="1"/>
    <xf numFmtId="0" fontId="7" fillId="0" borderId="0" xfId="1" applyFont="1"/>
    <xf numFmtId="0" fontId="7" fillId="0" borderId="0" xfId="1" applyFont="1" applyAlignment="1">
      <alignment horizontal="center" vertical="top" wrapText="1"/>
    </xf>
    <xf numFmtId="0" fontId="7" fillId="0" borderId="0" xfId="1" applyFont="1" applyAlignment="1">
      <alignment horizontal="center"/>
    </xf>
    <xf numFmtId="0" fontId="22" fillId="0" borderId="0" xfId="1" applyFont="1" applyAlignment="1">
      <alignment horizontal="left"/>
    </xf>
    <xf numFmtId="0" fontId="11" fillId="0" borderId="0" xfId="1" applyFont="1"/>
    <xf numFmtId="0" fontId="7" fillId="0" borderId="0" xfId="1" applyFont="1" applyAlignment="1"/>
    <xf numFmtId="0" fontId="7" fillId="0" borderId="0" xfId="1" applyFont="1" applyBorder="1" applyAlignment="1"/>
    <xf numFmtId="0" fontId="7" fillId="0" borderId="0" xfId="1" applyFont="1" applyBorder="1"/>
    <xf numFmtId="0" fontId="7" fillId="0" borderId="0" xfId="1" applyFont="1" applyBorder="1" applyAlignment="1">
      <alignment horizontal="center" vertical="top" wrapText="1"/>
    </xf>
    <xf numFmtId="0" fontId="20" fillId="0" borderId="0" xfId="1" applyFont="1" applyBorder="1" applyAlignment="1">
      <alignment horizontal="left"/>
    </xf>
    <xf numFmtId="0" fontId="41" fillId="0" borderId="2" xfId="0" applyFont="1" applyBorder="1" applyAlignment="1">
      <alignment horizontal="center" vertical="top" wrapText="1"/>
    </xf>
    <xf numFmtId="0" fontId="7" fillId="0" borderId="2" xfId="1" applyFont="1" applyBorder="1" applyAlignment="1"/>
    <xf numFmtId="0" fontId="18" fillId="0" borderId="0" xfId="1" applyFont="1" applyBorder="1" applyAlignment="1"/>
    <xf numFmtId="0" fontId="7" fillId="0" borderId="2" xfId="1" applyFont="1" applyBorder="1" applyAlignment="1">
      <alignment vertical="top" wrapText="1"/>
    </xf>
    <xf numFmtId="0" fontId="7" fillId="0" borderId="0" xfId="1" applyFont="1" applyAlignment="1">
      <alignment vertical="top" wrapText="1"/>
    </xf>
    <xf numFmtId="0" fontId="22" fillId="0" borderId="0" xfId="1" applyFont="1"/>
    <xf numFmtId="0" fontId="20" fillId="0" borderId="0" xfId="1" applyFont="1" applyBorder="1" applyAlignment="1">
      <alignment wrapText="1"/>
    </xf>
    <xf numFmtId="0" fontId="22" fillId="2" borderId="3" xfId="1" quotePrefix="1" applyFont="1" applyFill="1" applyBorder="1" applyAlignment="1">
      <alignment horizontal="center" vertical="center" wrapText="1"/>
    </xf>
    <xf numFmtId="0" fontId="7" fillId="0" borderId="0" xfId="1" applyFont="1" applyBorder="1" applyAlignment="1">
      <alignment horizontal="left" vertical="center"/>
    </xf>
    <xf numFmtId="0" fontId="7" fillId="0" borderId="2" xfId="1" applyFont="1" applyBorder="1" applyAlignment="1">
      <alignment horizontal="center" vertical="center"/>
    </xf>
    <xf numFmtId="0" fontId="7" fillId="0" borderId="2" xfId="1" applyFont="1" applyBorder="1" applyAlignment="1">
      <alignment horizontal="left" vertical="center"/>
    </xf>
    <xf numFmtId="0" fontId="7" fillId="0" borderId="0" xfId="1" applyFont="1" applyAlignment="1">
      <alignment horizontal="left" vertical="center"/>
    </xf>
    <xf numFmtId="0" fontId="7" fillId="0" borderId="2" xfId="1" applyFont="1" applyBorder="1" applyAlignment="1">
      <alignment horizontal="left"/>
    </xf>
    <xf numFmtId="0" fontId="37" fillId="0" borderId="0" xfId="0" applyFont="1" applyAlignment="1"/>
    <xf numFmtId="0" fontId="38" fillId="0" borderId="0" xfId="0" applyFont="1" applyAlignment="1"/>
    <xf numFmtId="0" fontId="41" fillId="0" borderId="0" xfId="0" applyFont="1" applyBorder="1" applyAlignment="1"/>
    <xf numFmtId="0" fontId="40" fillId="0" borderId="2" xfId="0" applyFont="1" applyBorder="1" applyAlignment="1">
      <alignment horizontal="center" vertical="top" wrapText="1"/>
    </xf>
    <xf numFmtId="0" fontId="50" fillId="0" borderId="2" xfId="0" applyFont="1" applyBorder="1" applyAlignment="1">
      <alignment horizontal="center" vertical="top" wrapText="1"/>
    </xf>
    <xf numFmtId="0" fontId="53" fillId="0" borderId="0" xfId="0" applyFont="1" applyBorder="1" applyAlignment="1">
      <alignment vertical="top"/>
    </xf>
    <xf numFmtId="0" fontId="51" fillId="0" borderId="2" xfId="0" applyFont="1" applyBorder="1" applyAlignment="1">
      <alignment horizontal="center"/>
    </xf>
    <xf numFmtId="0" fontId="55" fillId="0" borderId="2" xfId="0" applyFont="1" applyBorder="1" applyAlignment="1">
      <alignment horizontal="center" vertical="center" wrapText="1"/>
    </xf>
    <xf numFmtId="0" fontId="56" fillId="0" borderId="1" xfId="0" applyFont="1" applyBorder="1" applyAlignment="1">
      <alignment vertical="center" wrapText="1"/>
    </xf>
    <xf numFmtId="0" fontId="56" fillId="0" borderId="2" xfId="0" applyFont="1" applyBorder="1" applyAlignment="1">
      <alignment vertical="center" wrapText="1"/>
    </xf>
    <xf numFmtId="0" fontId="0" fillId="0" borderId="0" xfId="0" applyBorder="1" applyAlignment="1">
      <alignment horizontal="center"/>
    </xf>
    <xf numFmtId="0" fontId="57" fillId="0" borderId="0" xfId="0" applyFont="1" applyAlignment="1">
      <alignment horizontal="center"/>
    </xf>
    <xf numFmtId="0" fontId="58" fillId="0" borderId="0" xfId="0" applyFont="1" applyBorder="1" applyAlignment="1">
      <alignment horizontal="center" vertical="center"/>
    </xf>
    <xf numFmtId="0" fontId="59" fillId="0" borderId="2" xfId="0" applyFont="1" applyBorder="1" applyAlignment="1">
      <alignment vertical="top" wrapText="1"/>
    </xf>
    <xf numFmtId="0" fontId="59" fillId="0" borderId="2" xfId="0" applyFont="1" applyBorder="1" applyAlignment="1">
      <alignment horizontal="center" vertical="top" wrapText="1"/>
    </xf>
    <xf numFmtId="0" fontId="50" fillId="0" borderId="0" xfId="0" applyFont="1"/>
    <xf numFmtId="0" fontId="60" fillId="0" borderId="2" xfId="0" applyFont="1" applyBorder="1" applyAlignment="1">
      <alignment vertical="center" wrapText="1"/>
    </xf>
    <xf numFmtId="0" fontId="60" fillId="0" borderId="2" xfId="0" applyFont="1" applyBorder="1" applyAlignment="1">
      <alignment horizontal="left" vertical="center" wrapText="1" indent="2"/>
    </xf>
    <xf numFmtId="0" fontId="60" fillId="0" borderId="0" xfId="0" applyFont="1" applyBorder="1" applyAlignment="1">
      <alignment horizontal="left" vertical="center" wrapText="1" indent="2"/>
    </xf>
    <xf numFmtId="0" fontId="60" fillId="0" borderId="0" xfId="0" applyFont="1" applyBorder="1" applyAlignment="1">
      <alignment vertical="center" wrapText="1"/>
    </xf>
    <xf numFmtId="0" fontId="50" fillId="0" borderId="2" xfId="0" applyFont="1" applyBorder="1" applyAlignment="1">
      <alignment vertical="top" wrapText="1"/>
    </xf>
    <xf numFmtId="0" fontId="50" fillId="0" borderId="5" xfId="0" applyFont="1" applyBorder="1" applyAlignment="1">
      <alignment horizontal="center" vertical="top" wrapText="1"/>
    </xf>
    <xf numFmtId="0" fontId="60" fillId="0" borderId="5" xfId="0" applyFont="1" applyBorder="1" applyAlignment="1">
      <alignment vertical="center" wrapText="1"/>
    </xf>
    <xf numFmtId="0" fontId="50" fillId="0" borderId="2" xfId="0" applyFont="1" applyBorder="1"/>
    <xf numFmtId="0" fontId="60" fillId="0" borderId="2" xfId="0" applyFont="1" applyBorder="1" applyAlignment="1">
      <alignment horizontal="center" vertical="center" wrapText="1"/>
    </xf>
    <xf numFmtId="0" fontId="10" fillId="0" borderId="0" xfId="1" applyFont="1" applyAlignment="1"/>
    <xf numFmtId="0" fontId="37" fillId="0" borderId="0" xfId="0" applyFont="1" applyAlignment="1">
      <alignment horizontal="right"/>
    </xf>
    <xf numFmtId="0" fontId="7" fillId="0" borderId="2" xfId="0" applyFont="1" applyFill="1" applyBorder="1" applyAlignment="1">
      <alignment horizontal="center"/>
    </xf>
    <xf numFmtId="0" fontId="61" fillId="0" borderId="2" xfId="0" applyFont="1" applyBorder="1" applyAlignment="1">
      <alignment horizontal="center"/>
    </xf>
    <xf numFmtId="0" fontId="12" fillId="3" borderId="0" xfId="0" applyFont="1" applyFill="1"/>
    <xf numFmtId="0" fontId="17" fillId="3" borderId="0" xfId="0" applyFont="1" applyFill="1"/>
    <xf numFmtId="0" fontId="7" fillId="3" borderId="0" xfId="0" applyFont="1" applyFill="1"/>
    <xf numFmtId="0" fontId="18" fillId="0" borderId="0" xfId="0" applyFont="1" applyBorder="1" applyAlignment="1">
      <alignment horizontal="center"/>
    </xf>
    <xf numFmtId="49" fontId="7" fillId="0" borderId="0" xfId="0" applyNumberFormat="1" applyFont="1" applyBorder="1" applyAlignment="1">
      <alignment horizontal="left" vertical="top"/>
    </xf>
    <xf numFmtId="0" fontId="20" fillId="0" borderId="0" xfId="0" applyFont="1" applyBorder="1" applyAlignment="1">
      <alignment horizontal="center"/>
    </xf>
    <xf numFmtId="0" fontId="12" fillId="2" borderId="0" xfId="1" applyFont="1" applyFill="1"/>
    <xf numFmtId="0" fontId="10" fillId="2" borderId="0" xfId="1" applyFont="1" applyFill="1" applyAlignment="1"/>
    <xf numFmtId="0" fontId="12" fillId="2" borderId="0" xfId="0" applyFont="1" applyFill="1"/>
    <xf numFmtId="0" fontId="7" fillId="2" borderId="0" xfId="0" applyFont="1" applyFill="1" applyBorder="1" applyAlignment="1">
      <alignment horizontal="right"/>
    </xf>
    <xf numFmtId="0" fontId="7" fillId="2" borderId="2" xfId="0" applyFont="1" applyFill="1" applyBorder="1" applyAlignment="1">
      <alignment horizontal="center" vertical="top" wrapText="1"/>
    </xf>
    <xf numFmtId="0" fontId="12" fillId="2" borderId="2" xfId="0" applyFont="1" applyFill="1" applyBorder="1" applyAlignment="1">
      <alignment horizontal="center"/>
    </xf>
    <xf numFmtId="0" fontId="12" fillId="2" borderId="2" xfId="0" applyFont="1" applyFill="1" applyBorder="1"/>
    <xf numFmtId="0" fontId="12" fillId="2" borderId="5" xfId="0" applyFont="1" applyFill="1" applyBorder="1" applyAlignment="1"/>
    <xf numFmtId="0" fontId="12" fillId="2" borderId="2" xfId="0" quotePrefix="1" applyFont="1" applyFill="1" applyBorder="1" applyAlignment="1">
      <alignment horizontal="center"/>
    </xf>
    <xf numFmtId="0" fontId="12" fillId="2" borderId="0" xfId="0" applyFont="1" applyFill="1" applyBorder="1"/>
    <xf numFmtId="0" fontId="7" fillId="2" borderId="0" xfId="0" applyFont="1" applyFill="1" applyBorder="1" applyAlignment="1">
      <alignment horizontal="left"/>
    </xf>
    <xf numFmtId="0" fontId="7" fillId="2" borderId="0" xfId="0" applyFont="1" applyFill="1" applyBorder="1"/>
    <xf numFmtId="0" fontId="7" fillId="2" borderId="0" xfId="0" applyFont="1" applyFill="1"/>
    <xf numFmtId="0" fontId="7" fillId="0" borderId="0" xfId="2" applyFont="1" applyAlignment="1"/>
    <xf numFmtId="0" fontId="22" fillId="0" borderId="0" xfId="2" applyFont="1" applyAlignment="1">
      <alignment horizontal="right"/>
    </xf>
    <xf numFmtId="0" fontId="15" fillId="0" borderId="2" xfId="0" applyFont="1" applyBorder="1" applyAlignment="1">
      <alignment horizontal="center"/>
    </xf>
    <xf numFmtId="0" fontId="50" fillId="0" borderId="2" xfId="1" applyFont="1" applyBorder="1"/>
    <xf numFmtId="0" fontId="59" fillId="0" borderId="2" xfId="1" applyFont="1" applyBorder="1"/>
    <xf numFmtId="0" fontId="50" fillId="0" borderId="0" xfId="1" applyFont="1" applyBorder="1"/>
    <xf numFmtId="0" fontId="39" fillId="2" borderId="0" xfId="0" applyFont="1" applyFill="1"/>
    <xf numFmtId="0" fontId="0" fillId="2" borderId="0" xfId="0" applyFill="1"/>
    <xf numFmtId="0" fontId="55" fillId="0" borderId="1" xfId="0" applyFont="1" applyBorder="1" applyAlignment="1">
      <alignment horizontal="center" vertical="center" wrapText="1"/>
    </xf>
    <xf numFmtId="0" fontId="51" fillId="0" borderId="1" xfId="0" applyFont="1" applyBorder="1" applyAlignment="1">
      <alignment horizontal="center"/>
    </xf>
    <xf numFmtId="0" fontId="39" fillId="0" borderId="2" xfId="0" quotePrefix="1" applyFont="1" applyBorder="1" applyAlignment="1">
      <alignment horizontal="center" vertical="top" wrapText="1"/>
    </xf>
    <xf numFmtId="0" fontId="15" fillId="2" borderId="0" xfId="0" applyFont="1" applyFill="1" applyAlignment="1">
      <alignment horizontal="right"/>
    </xf>
    <xf numFmtId="0" fontId="7" fillId="0" borderId="0" xfId="0" applyFont="1" applyBorder="1" applyAlignment="1">
      <alignment horizontal="center" vertical="center" wrapText="1"/>
    </xf>
    <xf numFmtId="0" fontId="7" fillId="2" borderId="2" xfId="1" applyFont="1" applyFill="1" applyBorder="1" applyAlignment="1">
      <alignment horizontal="center" vertical="center"/>
    </xf>
    <xf numFmtId="0" fontId="45" fillId="0" borderId="0" xfId="0" applyFont="1" applyAlignment="1"/>
    <xf numFmtId="0" fontId="20" fillId="0" borderId="0" xfId="0" applyFont="1" applyAlignment="1"/>
    <xf numFmtId="0" fontId="63" fillId="0" borderId="2" xfId="0" applyFont="1" applyBorder="1"/>
    <xf numFmtId="0" fontId="50" fillId="0" borderId="2" xfId="0" applyFont="1" applyBorder="1" applyAlignment="1">
      <alignment horizontal="center" vertical="top" wrapText="1"/>
    </xf>
    <xf numFmtId="0" fontId="7" fillId="0" borderId="0" xfId="1" applyFont="1" applyAlignment="1">
      <alignment horizontal="center" vertical="top" wrapText="1"/>
    </xf>
    <xf numFmtId="0" fontId="7" fillId="0" borderId="0" xfId="1" applyFont="1" applyAlignment="1">
      <alignment horizontal="center"/>
    </xf>
    <xf numFmtId="0" fontId="37" fillId="0" borderId="0" xfId="0" applyFont="1" applyAlignment="1">
      <alignment horizontal="center"/>
    </xf>
    <xf numFmtId="0" fontId="38" fillId="0" borderId="0" xfId="0" applyFont="1" applyAlignment="1">
      <alignment horizontal="center"/>
    </xf>
    <xf numFmtId="0" fontId="7" fillId="0" borderId="2" xfId="1" applyFont="1" applyBorder="1" applyAlignment="1">
      <alignment horizontal="center" vertical="top" wrapText="1"/>
    </xf>
    <xf numFmtId="0" fontId="40" fillId="0" borderId="2" xfId="0" applyFont="1" applyBorder="1" applyAlignment="1">
      <alignment horizontal="center" vertical="top" wrapText="1"/>
    </xf>
    <xf numFmtId="0" fontId="7" fillId="2" borderId="0" xfId="0" applyFont="1" applyFill="1" applyBorder="1" applyAlignment="1">
      <alignment horizontal="right"/>
    </xf>
    <xf numFmtId="0" fontId="7" fillId="2" borderId="2" xfId="0" applyFont="1" applyFill="1" applyBorder="1" applyAlignment="1">
      <alignment horizontal="center" vertical="top" wrapText="1"/>
    </xf>
    <xf numFmtId="0" fontId="12" fillId="2" borderId="5" xfId="0" applyFont="1" applyFill="1" applyBorder="1" applyAlignment="1"/>
    <xf numFmtId="0" fontId="7" fillId="0" borderId="0" xfId="5" applyFont="1"/>
    <xf numFmtId="0" fontId="7" fillId="0" borderId="0" xfId="5" applyFont="1" applyAlignment="1">
      <alignment horizontal="center" vertical="top" wrapText="1"/>
    </xf>
    <xf numFmtId="0" fontId="37" fillId="2" borderId="0" xfId="0" applyFont="1" applyFill="1" applyAlignment="1">
      <alignment horizontal="center"/>
    </xf>
    <xf numFmtId="0" fontId="41" fillId="2" borderId="2" xfId="0" quotePrefix="1" applyFont="1" applyFill="1" applyBorder="1" applyAlignment="1">
      <alignment horizontal="center" vertical="top" wrapText="1"/>
    </xf>
    <xf numFmtId="0" fontId="12" fillId="0" borderId="2" xfId="0" applyFont="1" applyBorder="1" applyAlignment="1">
      <alignment horizontal="center"/>
    </xf>
    <xf numFmtId="0" fontId="16" fillId="0" borderId="0" xfId="0" applyFont="1" applyAlignment="1">
      <alignment horizontal="center"/>
    </xf>
    <xf numFmtId="0" fontId="12" fillId="0" borderId="0" xfId="0" applyFont="1"/>
    <xf numFmtId="0" fontId="7" fillId="0" borderId="2" xfId="2" applyFont="1" applyBorder="1" applyAlignment="1">
      <alignment horizontal="center" vertical="top" wrapText="1"/>
    </xf>
    <xf numFmtId="0" fontId="19" fillId="0" borderId="0" xfId="2" applyFont="1" applyAlignment="1">
      <alignment horizontal="left"/>
    </xf>
    <xf numFmtId="0" fontId="7" fillId="0" borderId="0" xfId="2" applyFont="1" applyAlignment="1">
      <alignment horizontal="center"/>
    </xf>
    <xf numFmtId="0" fontId="7" fillId="0" borderId="0" xfId="2" applyFont="1" applyAlignment="1">
      <alignment horizontal="left"/>
    </xf>
    <xf numFmtId="0" fontId="12" fillId="0" borderId="2" xfId="2" applyFont="1" applyBorder="1"/>
    <xf numFmtId="0" fontId="12" fillId="0" borderId="0" xfId="2" applyFont="1" applyBorder="1"/>
    <xf numFmtId="0" fontId="63" fillId="0" borderId="2" xfId="0" applyFont="1" applyFill="1" applyBorder="1"/>
    <xf numFmtId="0" fontId="12" fillId="0" borderId="0" xfId="0" applyFont="1"/>
    <xf numFmtId="0" fontId="12" fillId="0" borderId="0" xfId="2" applyFont="1"/>
    <xf numFmtId="0" fontId="17" fillId="0" borderId="2" xfId="0" applyFont="1" applyBorder="1" applyAlignment="1">
      <alignment horizontal="center"/>
    </xf>
    <xf numFmtId="0" fontId="64" fillId="0" borderId="2" xfId="0" applyFont="1" applyFill="1" applyBorder="1"/>
    <xf numFmtId="0" fontId="65" fillId="0" borderId="2" xfId="0" applyFont="1" applyFill="1" applyBorder="1" applyAlignment="1">
      <alignment horizontal="right"/>
    </xf>
    <xf numFmtId="0" fontId="66" fillId="0" borderId="2" xfId="0" applyFont="1" applyFill="1" applyBorder="1" applyAlignment="1">
      <alignment horizontal="center"/>
    </xf>
    <xf numFmtId="0" fontId="66" fillId="0" borderId="2" xfId="0" applyFont="1" applyFill="1" applyBorder="1"/>
    <xf numFmtId="0" fontId="67" fillId="0" borderId="2" xfId="0" applyFont="1" applyFill="1" applyBorder="1"/>
    <xf numFmtId="0" fontId="67" fillId="0" borderId="2" xfId="0" applyFont="1" applyFill="1" applyBorder="1" applyAlignment="1">
      <alignment horizontal="right"/>
    </xf>
    <xf numFmtId="0" fontId="18" fillId="0" borderId="2" xfId="1" applyFont="1" applyBorder="1" applyAlignment="1">
      <alignment horizontal="right"/>
    </xf>
    <xf numFmtId="0" fontId="18" fillId="0" borderId="2" xfId="0" applyFont="1" applyBorder="1" applyAlignment="1">
      <alignment horizontal="right"/>
    </xf>
    <xf numFmtId="2" fontId="0" fillId="0" borderId="2" xfId="0" applyNumberFormat="1" applyBorder="1"/>
    <xf numFmtId="0" fontId="0" fillId="0" borderId="2" xfId="0" applyBorder="1" applyAlignment="1">
      <alignment horizontal="right"/>
    </xf>
    <xf numFmtId="2" fontId="0" fillId="0" borderId="2" xfId="0" applyNumberFormat="1" applyBorder="1" applyAlignment="1">
      <alignment horizontal="right"/>
    </xf>
    <xf numFmtId="2" fontId="12" fillId="0" borderId="2" xfId="0" applyNumberFormat="1" applyFont="1" applyBorder="1" applyAlignment="1">
      <alignment horizontal="right"/>
    </xf>
    <xf numFmtId="0" fontId="12" fillId="0" borderId="2" xfId="4" applyBorder="1"/>
    <xf numFmtId="0" fontId="69" fillId="0" borderId="2" xfId="6" applyBorder="1" applyAlignment="1" applyProtection="1">
      <alignment vertical="center" wrapText="1"/>
    </xf>
    <xf numFmtId="0" fontId="5" fillId="0" borderId="2" xfId="1" applyFont="1" applyBorder="1"/>
    <xf numFmtId="1" fontId="0" fillId="0" borderId="2" xfId="0" applyNumberFormat="1" applyBorder="1" applyAlignment="1">
      <alignment wrapText="1"/>
    </xf>
    <xf numFmtId="1" fontId="7" fillId="0" borderId="2" xfId="0" applyNumberFormat="1" applyFont="1" applyBorder="1" applyAlignment="1">
      <alignment wrapText="1"/>
    </xf>
    <xf numFmtId="0" fontId="17" fillId="2" borderId="0" xfId="0" applyFont="1" applyFill="1"/>
    <xf numFmtId="0" fontId="66" fillId="0" borderId="2" xfId="2" applyFont="1" applyFill="1" applyBorder="1"/>
    <xf numFmtId="0" fontId="66" fillId="2" borderId="2" xfId="0" applyFont="1" applyFill="1" applyBorder="1" applyAlignment="1">
      <alignment horizontal="right" vertical="center" wrapText="1"/>
    </xf>
    <xf numFmtId="0" fontId="66" fillId="2" borderId="2" xfId="0" applyFont="1" applyFill="1" applyBorder="1"/>
    <xf numFmtId="0" fontId="66" fillId="2" borderId="2" xfId="0" applyFont="1" applyFill="1" applyBorder="1" applyAlignment="1">
      <alignment horizontal="right" wrapText="1"/>
    </xf>
    <xf numFmtId="0" fontId="66" fillId="0" borderId="2" xfId="0" applyFont="1" applyBorder="1" applyAlignment="1">
      <alignment horizontal="right" vertical="center" wrapText="1"/>
    </xf>
    <xf numFmtId="0" fontId="66" fillId="0" borderId="2" xfId="0" applyFont="1" applyBorder="1"/>
    <xf numFmtId="0" fontId="66" fillId="0" borderId="2" xfId="0" applyFont="1" applyBorder="1" applyAlignment="1">
      <alignment horizontal="right" wrapText="1"/>
    </xf>
    <xf numFmtId="0" fontId="70" fillId="0" borderId="2" xfId="0" applyFont="1" applyBorder="1"/>
    <xf numFmtId="0" fontId="66" fillId="0" borderId="2" xfId="2" applyFont="1" applyBorder="1"/>
    <xf numFmtId="0" fontId="12" fillId="0" borderId="2" xfId="2" applyNumberFormat="1" applyFont="1" applyBorder="1"/>
    <xf numFmtId="0" fontId="12" fillId="0" borderId="2" xfId="2" applyFont="1" applyBorder="1" applyAlignment="1">
      <alignment vertical="top" wrapText="1"/>
    </xf>
    <xf numFmtId="0" fontId="17" fillId="0" borderId="2" xfId="0" quotePrefix="1" applyFont="1" applyBorder="1" applyAlignment="1">
      <alignment horizontal="right" vertical="top" wrapText="1"/>
    </xf>
    <xf numFmtId="0" fontId="66" fillId="0" borderId="2" xfId="5" applyFont="1" applyBorder="1"/>
    <xf numFmtId="0" fontId="66" fillId="2" borderId="2" xfId="2" applyFont="1" applyFill="1" applyBorder="1"/>
    <xf numFmtId="0" fontId="66" fillId="2" borderId="2" xfId="2" applyFont="1" applyFill="1" applyBorder="1" applyAlignment="1">
      <alignment wrapText="1"/>
    </xf>
    <xf numFmtId="0" fontId="66" fillId="2" borderId="2" xfId="2" applyFont="1" applyFill="1" applyBorder="1" applyAlignment="1">
      <alignment horizontal="right"/>
    </xf>
    <xf numFmtId="0" fontId="66" fillId="0" borderId="2" xfId="2" applyFont="1" applyBorder="1" applyAlignment="1">
      <alignment wrapText="1"/>
    </xf>
    <xf numFmtId="0" fontId="66" fillId="0" borderId="2" xfId="2" applyFont="1" applyBorder="1" applyAlignment="1">
      <alignment vertical="top" wrapText="1"/>
    </xf>
    <xf numFmtId="0" fontId="66" fillId="0" borderId="2" xfId="2" applyFont="1" applyBorder="1" applyAlignment="1"/>
    <xf numFmtId="0" fontId="66" fillId="2" borderId="2" xfId="2" applyFont="1" applyFill="1" applyBorder="1" applyAlignment="1"/>
    <xf numFmtId="0" fontId="10" fillId="0" borderId="0" xfId="1" applyFont="1" applyAlignment="1">
      <alignment horizontal="center"/>
    </xf>
    <xf numFmtId="0" fontId="10" fillId="0" borderId="0" xfId="1" applyFont="1" applyAlignment="1"/>
    <xf numFmtId="0" fontId="0" fillId="0" borderId="2" xfId="0" applyBorder="1" applyAlignment="1">
      <alignment wrapText="1"/>
    </xf>
    <xf numFmtId="164" fontId="0" fillId="0" borderId="2" xfId="0" applyNumberFormat="1" applyBorder="1" applyAlignment="1">
      <alignment wrapText="1"/>
    </xf>
    <xf numFmtId="2" fontId="18" fillId="0" borderId="2" xfId="1" applyNumberFormat="1" applyFont="1" applyBorder="1" applyAlignment="1">
      <alignment horizontal="right"/>
    </xf>
    <xf numFmtId="0" fontId="71" fillId="0" borderId="2" xfId="0" applyFont="1" applyFill="1" applyBorder="1" applyAlignment="1">
      <alignment horizontal="center"/>
    </xf>
    <xf numFmtId="0" fontId="71" fillId="0" borderId="2" xfId="0" applyFont="1" applyFill="1" applyBorder="1"/>
    <xf numFmtId="2" fontId="18" fillId="0" borderId="2" xfId="0" applyNumberFormat="1" applyFont="1" applyBorder="1" applyAlignment="1">
      <alignment wrapText="1"/>
    </xf>
    <xf numFmtId="2" fontId="18" fillId="0" borderId="2" xfId="0" applyNumberFormat="1" applyFont="1" applyBorder="1"/>
    <xf numFmtId="0" fontId="72" fillId="0" borderId="2" xfId="0" applyFont="1" applyFill="1" applyBorder="1"/>
    <xf numFmtId="0" fontId="72" fillId="0" borderId="2" xfId="0" applyFont="1" applyFill="1" applyBorder="1" applyAlignment="1">
      <alignment horizontal="right"/>
    </xf>
    <xf numFmtId="0" fontId="18" fillId="2" borderId="2" xfId="1" applyFont="1" applyFill="1" applyBorder="1" applyAlignment="1">
      <alignment horizontal="right"/>
    </xf>
    <xf numFmtId="2" fontId="20" fillId="0" borderId="2" xfId="0" applyNumberFormat="1" applyFont="1" applyBorder="1" applyAlignment="1">
      <alignment wrapText="1"/>
    </xf>
    <xf numFmtId="2" fontId="20" fillId="0" borderId="2" xfId="0" applyNumberFormat="1" applyFont="1" applyBorder="1"/>
    <xf numFmtId="2" fontId="20" fillId="0" borderId="2" xfId="1" applyNumberFormat="1" applyFont="1" applyBorder="1" applyAlignment="1">
      <alignment horizontal="right"/>
    </xf>
    <xf numFmtId="0" fontId="20" fillId="2" borderId="2" xfId="1" applyFont="1" applyFill="1" applyBorder="1" applyAlignment="1">
      <alignment horizontal="right"/>
    </xf>
    <xf numFmtId="164" fontId="12" fillId="0" borderId="2" xfId="0" applyNumberFormat="1" applyFont="1" applyBorder="1"/>
    <xf numFmtId="164" fontId="66" fillId="0" borderId="2" xfId="0" applyNumberFormat="1" applyFont="1" applyBorder="1"/>
    <xf numFmtId="164" fontId="7" fillId="0" borderId="2" xfId="0" applyNumberFormat="1" applyFont="1" applyBorder="1"/>
    <xf numFmtId="1" fontId="12" fillId="0" borderId="6" xfId="0" applyNumberFormat="1" applyFont="1" applyBorder="1"/>
    <xf numFmtId="0" fontId="7" fillId="0" borderId="2" xfId="0" applyFont="1" applyBorder="1" applyAlignment="1">
      <alignment horizontal="center"/>
    </xf>
    <xf numFmtId="0" fontId="7" fillId="0" borderId="2" xfId="0" applyFont="1" applyBorder="1" applyAlignment="1">
      <alignment horizontal="center" vertical="top" wrapText="1"/>
    </xf>
    <xf numFmtId="0" fontId="12" fillId="0" borderId="0" xfId="0" applyFont="1"/>
    <xf numFmtId="2" fontId="12" fillId="0" borderId="2" xfId="0" applyNumberFormat="1" applyFont="1" applyBorder="1"/>
    <xf numFmtId="2" fontId="66" fillId="0" borderId="2" xfId="0" applyNumberFormat="1" applyFont="1" applyBorder="1"/>
    <xf numFmtId="2" fontId="7" fillId="0" borderId="2" xfId="0" applyNumberFormat="1" applyFont="1" applyBorder="1"/>
    <xf numFmtId="0" fontId="7" fillId="0" borderId="2" xfId="1" applyFont="1" applyBorder="1" applyAlignment="1">
      <alignment horizontal="right" vertical="center"/>
    </xf>
    <xf numFmtId="0" fontId="7" fillId="0" borderId="2" xfId="1" applyFont="1" applyBorder="1" applyAlignment="1">
      <alignment horizontal="left" vertical="center" wrapText="1"/>
    </xf>
    <xf numFmtId="0" fontId="7" fillId="0" borderId="2" xfId="1" applyFont="1" applyBorder="1" applyAlignment="1">
      <alignment horizontal="left" wrapText="1"/>
    </xf>
    <xf numFmtId="0" fontId="12" fillId="0" borderId="0" xfId="1" applyFont="1" applyAlignment="1">
      <alignment wrapText="1"/>
    </xf>
    <xf numFmtId="0" fontId="12" fillId="0" borderId="2" xfId="1" applyFont="1" applyBorder="1" applyAlignment="1">
      <alignment wrapText="1"/>
    </xf>
    <xf numFmtId="0" fontId="12" fillId="0" borderId="2" xfId="1" applyFont="1" applyBorder="1" applyAlignment="1">
      <alignment horizontal="left" wrapText="1"/>
    </xf>
    <xf numFmtId="0" fontId="12" fillId="0" borderId="2" xfId="0" quotePrefix="1" applyFont="1" applyBorder="1" applyAlignment="1">
      <alignment horizontal="right" vertical="top" wrapText="1"/>
    </xf>
    <xf numFmtId="0" fontId="7" fillId="0" borderId="2" xfId="0" applyFont="1" applyBorder="1" applyAlignment="1">
      <alignment horizontal="right"/>
    </xf>
    <xf numFmtId="1" fontId="12" fillId="0" borderId="2" xfId="0" applyNumberFormat="1" applyFont="1" applyBorder="1" applyAlignment="1">
      <alignment wrapText="1"/>
    </xf>
    <xf numFmtId="2" fontId="7" fillId="0" borderId="2" xfId="0" applyNumberFormat="1" applyFont="1" applyBorder="1" applyAlignment="1">
      <alignment horizontal="right"/>
    </xf>
    <xf numFmtId="0" fontId="7" fillId="0" borderId="2" xfId="0" applyFont="1" applyBorder="1" applyAlignment="1">
      <alignment wrapText="1"/>
    </xf>
    <xf numFmtId="0" fontId="12" fillId="0" borderId="2" xfId="1" applyFont="1" applyBorder="1" applyAlignment="1">
      <alignment vertical="top" wrapText="1"/>
    </xf>
    <xf numFmtId="0" fontId="12" fillId="2" borderId="2" xfId="1" applyFont="1" applyFill="1" applyBorder="1" applyAlignment="1"/>
    <xf numFmtId="0" fontId="12" fillId="0" borderId="5" xfId="1" applyFont="1" applyBorder="1" applyAlignment="1"/>
    <xf numFmtId="0" fontId="12" fillId="0" borderId="5" xfId="1" applyFont="1" applyBorder="1"/>
    <xf numFmtId="0" fontId="12" fillId="0" borderId="5" xfId="1" applyFont="1" applyBorder="1" applyAlignment="1">
      <alignment vertical="top" wrapText="1"/>
    </xf>
    <xf numFmtId="0" fontId="73" fillId="2" borderId="2" xfId="0" applyFont="1" applyFill="1" applyBorder="1" applyAlignment="1">
      <alignment wrapText="1"/>
    </xf>
    <xf numFmtId="0" fontId="7" fillId="0" borderId="5" xfId="1" applyFont="1" applyBorder="1"/>
    <xf numFmtId="0" fontId="7" fillId="2" borderId="2" xfId="1" applyFont="1" applyFill="1" applyBorder="1" applyAlignment="1"/>
    <xf numFmtId="164" fontId="12" fillId="2" borderId="2" xfId="0" applyNumberFormat="1" applyFont="1" applyFill="1" applyBorder="1"/>
    <xf numFmtId="0" fontId="27" fillId="0" borderId="2" xfId="1" applyFont="1" applyBorder="1" applyAlignment="1">
      <alignment horizontal="center" vertical="center" wrapText="1"/>
    </xf>
    <xf numFmtId="0" fontId="25" fillId="0" borderId="2" xfId="1" applyFont="1" applyBorder="1" applyAlignment="1">
      <alignment wrapText="1"/>
    </xf>
    <xf numFmtId="0" fontId="25" fillId="0" borderId="2" xfId="1" applyFont="1" applyBorder="1"/>
    <xf numFmtId="2" fontId="25" fillId="0" borderId="2" xfId="1" applyNumberFormat="1" applyFont="1" applyBorder="1" applyAlignment="1"/>
    <xf numFmtId="0" fontId="25" fillId="0" borderId="0" xfId="1" applyFont="1"/>
    <xf numFmtId="0" fontId="20" fillId="0" borderId="2" xfId="0" applyFont="1" applyBorder="1"/>
    <xf numFmtId="2" fontId="12" fillId="0" borderId="2" xfId="3" applyNumberFormat="1" applyBorder="1"/>
    <xf numFmtId="0" fontId="74" fillId="0" borderId="2" xfId="0" applyFont="1" applyBorder="1" applyAlignment="1">
      <alignment vertical="center" wrapText="1"/>
    </xf>
    <xf numFmtId="1" fontId="71" fillId="0" borderId="2" xfId="0" applyNumberFormat="1" applyFont="1" applyBorder="1"/>
    <xf numFmtId="1" fontId="18" fillId="0" borderId="2" xfId="1" applyNumberFormat="1" applyFont="1" applyBorder="1"/>
    <xf numFmtId="1" fontId="18" fillId="0" borderId="2" xfId="0" applyNumberFormat="1" applyFont="1" applyBorder="1" applyAlignment="1">
      <alignment horizontal="right"/>
    </xf>
    <xf numFmtId="1" fontId="18" fillId="0" borderId="2" xfId="1" applyNumberFormat="1" applyFont="1" applyBorder="1" applyAlignment="1">
      <alignment horizontal="right"/>
    </xf>
    <xf numFmtId="1" fontId="71" fillId="0" borderId="2" xfId="0" applyNumberFormat="1" applyFont="1" applyBorder="1" applyAlignment="1">
      <alignment horizontal="right" vertical="center" wrapText="1"/>
    </xf>
    <xf numFmtId="0" fontId="61" fillId="0" borderId="0" xfId="0" applyFont="1"/>
    <xf numFmtId="0" fontId="12" fillId="0" borderId="2" xfId="0" applyFont="1" applyBorder="1" applyAlignment="1">
      <alignment horizontal="left" vertical="center" wrapText="1"/>
    </xf>
    <xf numFmtId="0" fontId="12" fillId="0" borderId="2" xfId="0" applyFont="1" applyBorder="1" applyAlignment="1">
      <alignment horizontal="left" wrapText="1"/>
    </xf>
    <xf numFmtId="0" fontId="39" fillId="0" borderId="2" xfId="0" quotePrefix="1" applyFont="1" applyBorder="1" applyAlignment="1">
      <alignment horizontal="right" vertical="top" wrapText="1"/>
    </xf>
    <xf numFmtId="0" fontId="12" fillId="0" borderId="2" xfId="0" applyFont="1" applyFill="1" applyBorder="1" applyAlignment="1">
      <alignment horizontal="center"/>
    </xf>
    <xf numFmtId="0" fontId="12" fillId="0" borderId="2" xfId="0" applyFont="1" applyFill="1" applyBorder="1"/>
    <xf numFmtId="0" fontId="12" fillId="2" borderId="2" xfId="0" quotePrefix="1" applyFont="1" applyFill="1" applyBorder="1" applyAlignment="1">
      <alignment horizontal="right" vertical="top" wrapText="1"/>
    </xf>
    <xf numFmtId="0" fontId="12" fillId="0" borderId="10" xfId="0" applyFont="1" applyFill="1" applyBorder="1" applyAlignment="1">
      <alignment horizontal="right" vertical="top" wrapText="1"/>
    </xf>
    <xf numFmtId="0" fontId="12" fillId="0" borderId="0" xfId="0" applyFont="1"/>
    <xf numFmtId="2" fontId="71" fillId="0" borderId="2" xfId="0" applyNumberFormat="1" applyFont="1" applyFill="1" applyBorder="1" applyAlignment="1">
      <alignment horizontal="right"/>
    </xf>
    <xf numFmtId="2" fontId="71" fillId="0" borderId="2" xfId="0" applyNumberFormat="1" applyFont="1" applyFill="1" applyBorder="1"/>
    <xf numFmtId="2" fontId="72" fillId="0" borderId="2" xfId="0" applyNumberFormat="1" applyFont="1" applyFill="1" applyBorder="1" applyAlignment="1">
      <alignment horizontal="right"/>
    </xf>
    <xf numFmtId="2" fontId="7" fillId="0" borderId="2" xfId="0" applyNumberFormat="1" applyFont="1" applyBorder="1" applyAlignment="1">
      <alignment horizontal="center"/>
    </xf>
    <xf numFmtId="0" fontId="7" fillId="0" borderId="2" xfId="2" applyFont="1" applyBorder="1" applyAlignment="1">
      <alignment horizontal="center" vertical="center"/>
    </xf>
    <xf numFmtId="0" fontId="7" fillId="0" borderId="2" xfId="2" applyFont="1" applyFill="1" applyBorder="1" applyAlignment="1">
      <alignment horizontal="center" vertical="center" wrapText="1"/>
    </xf>
    <xf numFmtId="0" fontId="18" fillId="0" borderId="2" xfId="4" applyFont="1" applyBorder="1" applyAlignment="1">
      <alignment horizontal="center" vertical="center" wrapText="1"/>
    </xf>
    <xf numFmtId="2" fontId="18" fillId="0" borderId="2" xfId="4" applyNumberFormat="1" applyFont="1" applyBorder="1" applyAlignment="1">
      <alignment horizontal="center" vertical="center" wrapText="1"/>
    </xf>
    <xf numFmtId="0" fontId="18" fillId="0" borderId="2" xfId="4" applyFont="1" applyBorder="1" applyAlignment="1">
      <alignment horizontal="left" vertical="center" wrapText="1"/>
    </xf>
    <xf numFmtId="0" fontId="12" fillId="0" borderId="2" xfId="2" applyFont="1" applyBorder="1" applyAlignment="1">
      <alignment horizontal="right" vertical="top" wrapText="1"/>
    </xf>
    <xf numFmtId="0" fontId="12" fillId="0" borderId="2" xfId="2" applyFont="1" applyBorder="1" applyAlignment="1"/>
    <xf numFmtId="0" fontId="12" fillId="0" borderId="2" xfId="2" applyFont="1" applyBorder="1" applyAlignment="1">
      <alignment horizontal="right"/>
    </xf>
    <xf numFmtId="0" fontId="7" fillId="0" borderId="2" xfId="1" applyFont="1" applyBorder="1" applyAlignment="1">
      <alignment horizontal="center" vertical="top" wrapText="1"/>
    </xf>
    <xf numFmtId="0" fontId="20" fillId="0" borderId="2" xfId="0" applyFont="1" applyBorder="1" applyAlignment="1">
      <alignment horizontal="center" vertical="top" wrapText="1"/>
    </xf>
    <xf numFmtId="0" fontId="18" fillId="0" borderId="2" xfId="0" applyFont="1" applyBorder="1" applyAlignment="1">
      <alignment horizontal="right" vertical="top" wrapText="1"/>
    </xf>
    <xf numFmtId="0" fontId="12" fillId="0" borderId="2" xfId="0" applyFont="1" applyBorder="1" applyAlignment="1">
      <alignment horizontal="right" vertical="center"/>
    </xf>
    <xf numFmtId="0" fontId="0" fillId="0" borderId="2" xfId="0" applyBorder="1" applyAlignment="1">
      <alignment horizontal="right" vertical="center"/>
    </xf>
    <xf numFmtId="2" fontId="0" fillId="0" borderId="2" xfId="0" applyNumberFormat="1" applyBorder="1" applyAlignment="1">
      <alignment horizontal="right" vertical="center"/>
    </xf>
    <xf numFmtId="2" fontId="12" fillId="0" borderId="2" xfId="0" applyNumberFormat="1" applyFont="1" applyBorder="1" applyAlignment="1">
      <alignment horizontal="right" vertical="center"/>
    </xf>
    <xf numFmtId="0" fontId="61" fillId="0" borderId="2" xfId="0" applyFont="1" applyBorder="1" applyAlignment="1">
      <alignment horizontal="right" vertical="center"/>
    </xf>
    <xf numFmtId="0" fontId="11" fillId="0" borderId="2" xfId="0" quotePrefix="1" applyFont="1" applyBorder="1" applyAlignment="1">
      <alignment horizontal="right" vertical="top" wrapText="1"/>
    </xf>
    <xf numFmtId="0" fontId="67" fillId="0" borderId="2" xfId="0" applyFont="1" applyBorder="1"/>
    <xf numFmtId="0" fontId="7" fillId="0" borderId="4" xfId="0" applyFont="1" applyBorder="1"/>
    <xf numFmtId="0" fontId="7" fillId="0" borderId="2" xfId="2" applyFont="1" applyBorder="1" applyAlignment="1">
      <alignment vertical="top" wrapText="1"/>
    </xf>
    <xf numFmtId="0" fontId="7" fillId="0" borderId="6" xfId="0" applyFont="1" applyBorder="1"/>
    <xf numFmtId="0" fontId="67" fillId="0" borderId="2" xfId="2" applyFont="1" applyBorder="1"/>
    <xf numFmtId="0" fontId="7" fillId="0" borderId="8" xfId="0" applyFont="1" applyBorder="1"/>
    <xf numFmtId="1" fontId="7" fillId="0" borderId="6" xfId="0" applyNumberFormat="1" applyFont="1" applyBorder="1"/>
    <xf numFmtId="2" fontId="67" fillId="0" borderId="2" xfId="0" applyNumberFormat="1" applyFont="1" applyBorder="1"/>
    <xf numFmtId="0" fontId="7" fillId="0" borderId="2" xfId="0" quotePrefix="1" applyFont="1" applyBorder="1" applyAlignment="1">
      <alignment horizontal="right" vertical="top" wrapText="1"/>
    </xf>
    <xf numFmtId="0" fontId="40" fillId="0" borderId="2" xfId="0" quotePrefix="1" applyFont="1" applyBorder="1" applyAlignment="1">
      <alignment horizontal="right" vertical="top" wrapText="1"/>
    </xf>
    <xf numFmtId="0" fontId="7" fillId="2" borderId="2" xfId="0" applyFont="1" applyFill="1" applyBorder="1"/>
    <xf numFmtId="0" fontId="7" fillId="2" borderId="2" xfId="0" quotePrefix="1" applyFont="1" applyFill="1" applyBorder="1" applyAlignment="1">
      <alignment horizontal="right" vertical="top" wrapText="1"/>
    </xf>
    <xf numFmtId="0" fontId="7" fillId="0" borderId="2" xfId="2" applyFont="1" applyBorder="1" applyAlignment="1"/>
    <xf numFmtId="0" fontId="7" fillId="0" borderId="2" xfId="2" applyFont="1" applyBorder="1" applyAlignment="1">
      <alignment horizontal="right"/>
    </xf>
    <xf numFmtId="0" fontId="7" fillId="0" borderId="2" xfId="2" applyFont="1" applyBorder="1"/>
    <xf numFmtId="1" fontId="20" fillId="0" borderId="2" xfId="1" applyNumberFormat="1" applyFont="1" applyBorder="1"/>
    <xf numFmtId="0" fontId="20" fillId="0" borderId="2" xfId="0" applyFont="1" applyBorder="1" applyAlignment="1">
      <alignment horizontal="right" vertical="top" wrapText="1"/>
    </xf>
    <xf numFmtId="0" fontId="7" fillId="2" borderId="5" xfId="0" applyFont="1" applyFill="1" applyBorder="1" applyAlignment="1"/>
    <xf numFmtId="164" fontId="7" fillId="2" borderId="2" xfId="0" applyNumberFormat="1" applyFont="1" applyFill="1" applyBorder="1"/>
    <xf numFmtId="2" fontId="7" fillId="0" borderId="2" xfId="3" applyNumberFormat="1" applyFont="1" applyBorder="1"/>
    <xf numFmtId="0" fontId="7" fillId="0" borderId="0" xfId="0" applyFont="1" applyAlignment="1">
      <alignment horizontal="right" vertical="top" wrapText="1"/>
    </xf>
    <xf numFmtId="0" fontId="7" fillId="0" borderId="0" xfId="0" applyFont="1" applyAlignment="1">
      <alignment vertical="top" wrapText="1"/>
    </xf>
    <xf numFmtId="0" fontId="7" fillId="0" borderId="0" xfId="1" applyFont="1" applyAlignment="1">
      <alignment horizontal="center" vertical="top" wrapText="1"/>
    </xf>
    <xf numFmtId="0" fontId="7" fillId="0" borderId="0" xfId="1" applyFont="1" applyAlignment="1">
      <alignment horizontal="center"/>
    </xf>
    <xf numFmtId="0" fontId="12" fillId="0" borderId="0" xfId="0" applyFont="1"/>
    <xf numFmtId="0" fontId="12" fillId="0" borderId="0" xfId="2" applyFont="1"/>
    <xf numFmtId="0" fontId="7" fillId="0" borderId="0" xfId="2" applyFont="1" applyAlignment="1">
      <alignment horizontal="right" vertical="top" wrapText="1"/>
    </xf>
    <xf numFmtId="0" fontId="11" fillId="0" borderId="0" xfId="1" applyFont="1" applyAlignment="1">
      <alignment vertical="top" wrapText="1"/>
    </xf>
    <xf numFmtId="0" fontId="7" fillId="0" borderId="0" xfId="1" applyFont="1" applyBorder="1" applyAlignment="1">
      <alignment vertical="top" wrapText="1"/>
    </xf>
    <xf numFmtId="0" fontId="11" fillId="0" borderId="0" xfId="3" applyFont="1" applyAlignment="1">
      <alignment vertical="top" wrapText="1"/>
    </xf>
    <xf numFmtId="0" fontId="7" fillId="0" borderId="0" xfId="3" applyFont="1" applyAlignment="1"/>
    <xf numFmtId="0" fontId="7" fillId="0" borderId="0" xfId="2" applyFont="1" applyAlignment="1">
      <alignment vertical="top" wrapText="1"/>
    </xf>
    <xf numFmtId="2" fontId="7" fillId="0" borderId="2" xfId="0" applyNumberFormat="1" applyFont="1" applyBorder="1" applyAlignment="1">
      <alignment horizontal="center"/>
    </xf>
    <xf numFmtId="0" fontId="12" fillId="0" borderId="0" xfId="0" applyFont="1"/>
    <xf numFmtId="0" fontId="19" fillId="0" borderId="0" xfId="0" applyFont="1" applyAlignment="1">
      <alignment horizontal="left"/>
    </xf>
    <xf numFmtId="1" fontId="7" fillId="2" borderId="2" xfId="0" applyNumberFormat="1" applyFont="1" applyFill="1" applyBorder="1"/>
    <xf numFmtId="1" fontId="7" fillId="2" borderId="2" xfId="0" applyNumberFormat="1" applyFont="1" applyFill="1" applyBorder="1" applyAlignment="1">
      <alignment wrapText="1"/>
    </xf>
    <xf numFmtId="1" fontId="12" fillId="0" borderId="2" xfId="0" applyNumberFormat="1" applyFont="1" applyBorder="1"/>
    <xf numFmtId="1" fontId="12" fillId="0" borderId="5" xfId="0" applyNumberFormat="1" applyFont="1" applyBorder="1"/>
    <xf numFmtId="1" fontId="7" fillId="0" borderId="5" xfId="0" applyNumberFormat="1" applyFont="1" applyBorder="1"/>
    <xf numFmtId="0" fontId="7" fillId="0" borderId="0" xfId="0" quotePrefix="1" applyFont="1" applyBorder="1" applyAlignment="1"/>
    <xf numFmtId="0" fontId="51" fillId="0" borderId="0" xfId="0" applyFont="1" applyBorder="1" applyAlignment="1">
      <alignment horizontal="center"/>
    </xf>
    <xf numFmtId="0" fontId="7" fillId="2" borderId="7" xfId="0" applyFont="1" applyFill="1" applyBorder="1" applyAlignment="1"/>
    <xf numFmtId="0" fontId="7" fillId="0" borderId="0" xfId="0" applyFont="1" applyAlignment="1">
      <alignment vertical="top" wrapText="1"/>
    </xf>
    <xf numFmtId="0" fontId="11" fillId="0" borderId="0" xfId="0" applyFont="1" applyAlignment="1">
      <alignment vertical="top" wrapText="1"/>
    </xf>
    <xf numFmtId="0" fontId="12" fillId="0" borderId="0" xfId="0" applyFont="1"/>
    <xf numFmtId="0" fontId="7" fillId="0" borderId="0" xfId="0" applyFont="1" applyAlignment="1">
      <alignment horizontal="right" vertical="top" wrapText="1"/>
    </xf>
    <xf numFmtId="0" fontId="7" fillId="0" borderId="0" xfId="0" applyFont="1" applyAlignment="1">
      <alignment vertical="top" wrapText="1"/>
    </xf>
    <xf numFmtId="0" fontId="7" fillId="0" borderId="0" xfId="0" applyFont="1" applyAlignment="1">
      <alignment horizontal="center"/>
    </xf>
    <xf numFmtId="0" fontId="11" fillId="0" borderId="0" xfId="1" applyFont="1" applyAlignment="1">
      <alignment horizontal="center" vertical="top" wrapText="1"/>
    </xf>
    <xf numFmtId="0" fontId="12" fillId="0" borderId="0" xfId="0" applyFont="1"/>
    <xf numFmtId="0" fontId="7" fillId="0" borderId="0" xfId="1" applyFont="1" applyAlignment="1">
      <alignment horizontal="center"/>
    </xf>
    <xf numFmtId="0" fontId="12" fillId="0" borderId="0" xfId="2" applyFont="1"/>
    <xf numFmtId="0" fontId="17" fillId="0" borderId="0" xfId="2" applyFont="1" applyAlignment="1">
      <alignment horizontal="center" vertical="top" wrapText="1"/>
    </xf>
    <xf numFmtId="0" fontId="17" fillId="0" borderId="0" xfId="0" applyFont="1"/>
    <xf numFmtId="0" fontId="17" fillId="0" borderId="0" xfId="1" applyFont="1" applyAlignment="1">
      <alignment horizontal="center" vertical="top" wrapText="1"/>
    </xf>
    <xf numFmtId="0" fontId="17" fillId="0" borderId="0" xfId="0" applyFont="1" applyAlignment="1">
      <alignment vertical="top" wrapText="1"/>
    </xf>
    <xf numFmtId="0" fontId="12" fillId="0" borderId="0" xfId="0" applyFont="1" applyAlignment="1"/>
    <xf numFmtId="0" fontId="7" fillId="0" borderId="13" xfId="0" applyFont="1" applyBorder="1" applyAlignment="1">
      <alignment vertical="top" wrapText="1"/>
    </xf>
    <xf numFmtId="0" fontId="67" fillId="0" borderId="0" xfId="0" applyFont="1" applyFill="1" applyBorder="1"/>
    <xf numFmtId="0" fontId="67" fillId="0" borderId="0" xfId="0" applyFont="1" applyFill="1" applyBorder="1" applyAlignment="1">
      <alignment horizontal="right"/>
    </xf>
    <xf numFmtId="0" fontId="17" fillId="0" borderId="0" xfId="0" applyFont="1" applyBorder="1"/>
    <xf numFmtId="0" fontId="17" fillId="0" borderId="0" xfId="0" applyFont="1" applyBorder="1" applyAlignment="1"/>
    <xf numFmtId="0" fontId="17" fillId="0" borderId="0" xfId="2" applyFont="1"/>
    <xf numFmtId="0" fontId="0" fillId="0" borderId="0" xfId="0" applyAlignment="1"/>
    <xf numFmtId="0" fontId="11" fillId="0" borderId="0" xfId="1" applyFont="1" applyAlignment="1"/>
    <xf numFmtId="1" fontId="20" fillId="0" borderId="0" xfId="1" applyNumberFormat="1" applyFont="1" applyBorder="1"/>
    <xf numFmtId="0" fontId="20" fillId="0" borderId="0" xfId="0" applyFont="1" applyAlignment="1">
      <alignment vertical="top" wrapText="1"/>
    </xf>
    <xf numFmtId="0" fontId="7" fillId="2" borderId="0" xfId="0" applyFont="1" applyFill="1" applyAlignment="1"/>
    <xf numFmtId="0" fontId="7" fillId="0" borderId="0" xfId="3" applyFont="1" applyBorder="1" applyAlignment="1">
      <alignment horizontal="center"/>
    </xf>
    <xf numFmtId="0" fontId="7" fillId="0" borderId="0" xfId="3" applyFont="1" applyBorder="1" applyAlignment="1">
      <alignment horizontal="left"/>
    </xf>
    <xf numFmtId="2" fontId="7" fillId="0" borderId="0" xfId="3" applyNumberFormat="1" applyFont="1" applyBorder="1"/>
    <xf numFmtId="0" fontId="12" fillId="0" borderId="0" xfId="2" applyFont="1" applyAlignment="1">
      <alignment vertical="top" wrapText="1"/>
    </xf>
    <xf numFmtId="0" fontId="12" fillId="0" borderId="2" xfId="2" applyBorder="1" applyAlignment="1">
      <alignment horizontal="right"/>
    </xf>
    <xf numFmtId="0" fontId="12" fillId="0" borderId="2" xfId="2" applyFill="1" applyBorder="1"/>
    <xf numFmtId="0" fontId="7" fillId="0" borderId="2" xfId="0" applyFont="1" applyBorder="1" applyAlignment="1">
      <alignment horizontal="center"/>
    </xf>
    <xf numFmtId="0" fontId="22" fillId="0" borderId="2" xfId="0" quotePrefix="1" applyFont="1" applyBorder="1" applyAlignment="1">
      <alignment horizontal="center" vertical="top" wrapText="1"/>
    </xf>
    <xf numFmtId="0" fontId="7" fillId="0" borderId="2" xfId="0" applyFont="1" applyBorder="1" applyAlignment="1">
      <alignment horizontal="center" vertical="top"/>
    </xf>
    <xf numFmtId="0" fontId="7" fillId="0" borderId="0" xfId="0" applyFont="1" applyAlignment="1">
      <alignment vertical="top" wrapText="1"/>
    </xf>
    <xf numFmtId="0" fontId="20" fillId="0" borderId="2" xfId="0" applyFont="1" applyBorder="1" applyAlignment="1">
      <alignment horizontal="center"/>
    </xf>
    <xf numFmtId="0" fontId="0" fillId="0" borderId="0" xfId="0" applyBorder="1" applyAlignment="1">
      <alignment horizontal="center"/>
    </xf>
    <xf numFmtId="0" fontId="12" fillId="0" borderId="0" xfId="0" applyFont="1"/>
    <xf numFmtId="0" fontId="7" fillId="0" borderId="2" xfId="0" applyFont="1" applyBorder="1" applyAlignment="1">
      <alignment horizontal="left" wrapText="1"/>
    </xf>
    <xf numFmtId="0" fontId="7" fillId="0" borderId="2" xfId="0" applyFont="1" applyBorder="1" applyAlignment="1">
      <alignment horizontal="right" wrapText="1"/>
    </xf>
    <xf numFmtId="0" fontId="7" fillId="0" borderId="1" xfId="0" applyFont="1" applyBorder="1" applyAlignment="1">
      <alignment horizontal="center"/>
    </xf>
    <xf numFmtId="0" fontId="7" fillId="0" borderId="0" xfId="0" applyFont="1" applyBorder="1" applyAlignment="1">
      <alignment horizontal="center" wrapText="1"/>
    </xf>
    <xf numFmtId="0" fontId="18" fillId="2" borderId="2" xfId="0" applyFont="1" applyFill="1" applyBorder="1"/>
    <xf numFmtId="0" fontId="18" fillId="2" borderId="2" xfId="0" applyFont="1" applyFill="1" applyBorder="1" applyAlignment="1">
      <alignment horizontal="center"/>
    </xf>
    <xf numFmtId="0" fontId="12" fillId="0" borderId="0" xfId="0" applyFont="1"/>
    <xf numFmtId="2" fontId="0" fillId="0" borderId="2" xfId="0" applyNumberFormat="1" applyBorder="1" applyAlignment="1">
      <alignment vertical="center"/>
    </xf>
    <xf numFmtId="0" fontId="7" fillId="0" borderId="0" xfId="0" applyFont="1" applyAlignment="1">
      <alignment vertical="top" wrapText="1"/>
    </xf>
    <xf numFmtId="0" fontId="12" fillId="0" borderId="0" xfId="0" applyFont="1"/>
    <xf numFmtId="0" fontId="7" fillId="0" borderId="0" xfId="7" applyFont="1"/>
    <xf numFmtId="0" fontId="7" fillId="0" borderId="0" xfId="7" applyFont="1" applyAlignment="1">
      <alignment vertical="top" wrapText="1"/>
    </xf>
    <xf numFmtId="0" fontId="7" fillId="0" borderId="0" xfId="7" applyFont="1" applyAlignment="1">
      <alignment horizontal="center" vertical="top" wrapText="1"/>
    </xf>
    <xf numFmtId="0" fontId="76" fillId="0" borderId="2" xfId="0" applyFont="1" applyFill="1" applyBorder="1" applyAlignment="1">
      <alignment horizontal="center"/>
    </xf>
    <xf numFmtId="0" fontId="76" fillId="0" borderId="2" xfId="0" applyFont="1" applyFill="1" applyBorder="1"/>
    <xf numFmtId="0" fontId="76" fillId="0" borderId="2" xfId="0" applyFont="1" applyBorder="1"/>
    <xf numFmtId="0" fontId="76" fillId="0" borderId="2" xfId="0" applyFont="1" applyBorder="1" applyAlignment="1">
      <alignment vertical="top" wrapText="1"/>
    </xf>
    <xf numFmtId="0" fontId="77" fillId="0" borderId="2" xfId="0" applyFont="1" applyBorder="1" applyAlignment="1">
      <alignment vertical="top" wrapText="1"/>
    </xf>
    <xf numFmtId="0" fontId="76" fillId="0" borderId="2" xfId="0" applyFont="1" applyBorder="1" applyAlignment="1">
      <alignment horizontal="right"/>
    </xf>
    <xf numFmtId="0" fontId="76" fillId="0" borderId="2" xfId="0" applyNumberFormat="1" applyFont="1" applyBorder="1"/>
    <xf numFmtId="0" fontId="59" fillId="0" borderId="2" xfId="0" applyFont="1" applyFill="1" applyBorder="1"/>
    <xf numFmtId="0" fontId="59" fillId="0" borderId="2" xfId="0" applyFont="1" applyFill="1" applyBorder="1" applyAlignment="1">
      <alignment horizontal="right"/>
    </xf>
    <xf numFmtId="0" fontId="59" fillId="0" borderId="2" xfId="0" applyFont="1" applyBorder="1"/>
    <xf numFmtId="0" fontId="66" fillId="0" borderId="2" xfId="0" applyFont="1" applyBorder="1" applyAlignment="1">
      <alignment horizontal="center" vertical="center" wrapText="1"/>
    </xf>
    <xf numFmtId="0" fontId="76" fillId="0" borderId="2" xfId="0" applyFont="1" applyBorder="1" applyAlignment="1">
      <alignment horizontal="center" vertical="top" wrapText="1"/>
    </xf>
    <xf numFmtId="0" fontId="76" fillId="0" borderId="2" xfId="0" applyFont="1" applyBorder="1" applyAlignment="1">
      <alignment horizontal="center"/>
    </xf>
    <xf numFmtId="0" fontId="76" fillId="0" borderId="2" xfId="0" applyFont="1" applyBorder="1" applyAlignment="1">
      <alignment horizontal="center" wrapText="1"/>
    </xf>
    <xf numFmtId="0" fontId="59" fillId="0" borderId="2" xfId="0" applyFont="1" applyBorder="1" applyAlignment="1">
      <alignment horizontal="center"/>
    </xf>
    <xf numFmtId="0" fontId="7" fillId="0" borderId="0" xfId="0" applyFont="1" applyAlignment="1">
      <alignment wrapText="1"/>
    </xf>
    <xf numFmtId="0" fontId="12" fillId="0" borderId="0" xfId="0" applyFont="1" applyAlignment="1">
      <alignment wrapText="1"/>
    </xf>
    <xf numFmtId="0" fontId="12" fillId="0" borderId="2" xfId="1" applyFont="1" applyBorder="1" applyAlignment="1">
      <alignment horizontal="right"/>
    </xf>
    <xf numFmtId="2" fontId="7" fillId="0" borderId="0" xfId="0" applyNumberFormat="1" applyFont="1" applyAlignment="1">
      <alignment vertical="top" wrapText="1"/>
    </xf>
    <xf numFmtId="0" fontId="7" fillId="0" borderId="2" xfId="0" applyFont="1" applyBorder="1" applyAlignment="1">
      <alignment horizontal="center" vertical="top" wrapText="1"/>
    </xf>
    <xf numFmtId="0" fontId="7" fillId="0" borderId="2" xfId="0" applyFont="1" applyBorder="1" applyAlignment="1">
      <alignment horizontal="center" vertical="center"/>
    </xf>
    <xf numFmtId="0" fontId="20" fillId="0" borderId="2" xfId="4" applyFont="1" applyBorder="1" applyAlignment="1">
      <alignment horizontal="center" vertical="center" wrapText="1"/>
    </xf>
    <xf numFmtId="0" fontId="7" fillId="0" borderId="2" xfId="1" applyFont="1" applyBorder="1" applyAlignment="1">
      <alignment horizontal="center" vertical="center" wrapText="1"/>
    </xf>
    <xf numFmtId="0" fontId="40"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2" applyFont="1" applyBorder="1" applyAlignment="1">
      <alignment horizontal="center" vertical="center" wrapText="1"/>
    </xf>
    <xf numFmtId="0" fontId="7" fillId="2" borderId="2" xfId="1" quotePrefix="1" applyFont="1" applyFill="1" applyBorder="1" applyAlignment="1">
      <alignment horizontal="center" vertical="center" wrapText="1"/>
    </xf>
    <xf numFmtId="0" fontId="27" fillId="0" borderId="2" xfId="1" applyFont="1" applyBorder="1" applyAlignment="1">
      <alignment horizontal="center" vertical="center" wrapText="1"/>
    </xf>
    <xf numFmtId="0" fontId="25" fillId="0" borderId="2" xfId="1" applyFont="1" applyBorder="1" applyAlignment="1">
      <alignment horizontal="center" vertical="center" wrapText="1"/>
    </xf>
    <xf numFmtId="0" fontId="40" fillId="0" borderId="1" xfId="0" applyFont="1" applyBorder="1" applyAlignment="1">
      <alignment horizontal="center" vertical="center" wrapText="1"/>
    </xf>
    <xf numFmtId="0" fontId="40" fillId="2" borderId="1" xfId="0" applyFont="1" applyFill="1" applyBorder="1" applyAlignment="1">
      <alignment horizontal="center" vertical="center" wrapText="1"/>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0" fontId="75"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40" fillId="2"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1" fillId="0" borderId="3" xfId="0" applyFont="1" applyBorder="1" applyAlignment="1">
      <alignment horizontal="center" vertical="center" wrapText="1"/>
    </xf>
    <xf numFmtId="0" fontId="7" fillId="0" borderId="10"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4" xfId="2"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3"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7" fillId="0" borderId="5" xfId="1" applyFont="1" applyBorder="1" applyAlignment="1">
      <alignment horizontal="center" vertical="center" wrapText="1"/>
    </xf>
    <xf numFmtId="0" fontId="23" fillId="0" borderId="0" xfId="1" applyFont="1" applyAlignment="1">
      <alignment horizontal="center" vertical="center" wrapText="1"/>
    </xf>
    <xf numFmtId="0" fontId="23" fillId="0" borderId="2" xfId="1" applyFont="1" applyBorder="1" applyAlignment="1">
      <alignment horizontal="center" vertical="center" wrapText="1"/>
    </xf>
    <xf numFmtId="0" fontId="22" fillId="0" borderId="5" xfId="3" applyFont="1" applyBorder="1" applyAlignment="1">
      <alignment horizontal="center" vertical="center" wrapText="1"/>
    </xf>
    <xf numFmtId="0" fontId="22" fillId="0" borderId="9" xfId="3" applyFont="1" applyBorder="1" applyAlignment="1">
      <alignment horizontal="center" vertical="center" wrapText="1"/>
    </xf>
    <xf numFmtId="0" fontId="22" fillId="0" borderId="6" xfId="3" applyFont="1" applyBorder="1" applyAlignment="1">
      <alignment horizontal="center" vertical="center" wrapText="1"/>
    </xf>
    <xf numFmtId="0" fontId="22" fillId="0" borderId="2" xfId="3" applyFont="1" applyBorder="1" applyAlignment="1">
      <alignment horizontal="center" vertical="center" wrapText="1"/>
    </xf>
    <xf numFmtId="0" fontId="12" fillId="0" borderId="0" xfId="0" applyFont="1"/>
    <xf numFmtId="164" fontId="18" fillId="0" borderId="2" xfId="1" applyNumberFormat="1" applyFont="1" applyBorder="1" applyAlignment="1">
      <alignment horizontal="right"/>
    </xf>
    <xf numFmtId="0" fontId="12" fillId="0" borderId="0" xfId="0" applyFont="1"/>
    <xf numFmtId="1" fontId="12" fillId="0" borderId="0" xfId="0" applyNumberFormat="1" applyFont="1"/>
    <xf numFmtId="0" fontId="12" fillId="0" borderId="2" xfId="0" quotePrefix="1" applyFont="1" applyBorder="1" applyAlignment="1">
      <alignment vertical="top" wrapText="1"/>
    </xf>
    <xf numFmtId="0" fontId="12" fillId="0" borderId="2" xfId="0" quotePrefix="1" applyFont="1" applyBorder="1" applyAlignment="1">
      <alignment horizontal="center" vertical="top" wrapText="1"/>
    </xf>
    <xf numFmtId="164" fontId="20" fillId="0" borderId="2" xfId="1" applyNumberFormat="1" applyFont="1" applyBorder="1" applyAlignment="1">
      <alignment horizontal="right"/>
    </xf>
    <xf numFmtId="0" fontId="7" fillId="0" borderId="0" xfId="0" applyFont="1" applyAlignment="1">
      <alignment vertical="top" wrapText="1"/>
    </xf>
    <xf numFmtId="0" fontId="12" fillId="0" borderId="0" xfId="0" applyFont="1" applyAlignment="1">
      <alignment horizontal="center"/>
    </xf>
    <xf numFmtId="0" fontId="18" fillId="0" borderId="0" xfId="0" applyFont="1" applyAlignment="1">
      <alignment horizontal="center"/>
    </xf>
    <xf numFmtId="0" fontId="12" fillId="0" borderId="0" xfId="0" applyFont="1"/>
    <xf numFmtId="0" fontId="7" fillId="0" borderId="0" xfId="1" applyFont="1" applyAlignment="1">
      <alignment horizontal="center"/>
    </xf>
    <xf numFmtId="0" fontId="12" fillId="2" borderId="0" xfId="0" applyFont="1" applyFill="1" applyAlignment="1">
      <alignment horizontal="center"/>
    </xf>
    <xf numFmtId="0" fontId="20" fillId="0" borderId="0" xfId="1" applyFont="1" applyAlignment="1">
      <alignment horizontal="center"/>
    </xf>
    <xf numFmtId="0" fontId="17" fillId="2" borderId="0" xfId="0" applyFont="1" applyFill="1" applyAlignment="1">
      <alignment horizontal="center"/>
    </xf>
    <xf numFmtId="0" fontId="12" fillId="0" borderId="0" xfId="5" applyFont="1" applyAlignment="1">
      <alignment horizontal="center" vertical="top" wrapText="1"/>
    </xf>
    <xf numFmtId="0" fontId="20" fillId="0" borderId="0" xfId="0" applyFont="1" applyAlignment="1">
      <alignment horizontal="center" vertical="top" wrapText="1"/>
    </xf>
    <xf numFmtId="0" fontId="20" fillId="0" borderId="0" xfId="1" applyFont="1" applyAlignment="1">
      <alignment horizontal="center" vertical="top" wrapText="1"/>
    </xf>
    <xf numFmtId="0" fontId="17" fillId="0" borderId="0" xfId="2" applyFont="1" applyAlignment="1">
      <alignment vertical="top" wrapText="1"/>
    </xf>
    <xf numFmtId="0" fontId="12" fillId="0" borderId="0" xfId="0" applyFont="1"/>
    <xf numFmtId="0" fontId="7" fillId="0" borderId="0" xfId="0" applyFont="1" applyAlignment="1">
      <alignment horizontal="left" vertical="top" wrapText="1"/>
    </xf>
    <xf numFmtId="0" fontId="17" fillId="0" borderId="3" xfId="0" applyFont="1" applyBorder="1" applyAlignment="1">
      <alignment horizontal="center" vertical="center" wrapText="1"/>
    </xf>
    <xf numFmtId="0" fontId="12" fillId="0" borderId="0" xfId="0" applyFont="1"/>
    <xf numFmtId="164" fontId="12" fillId="0" borderId="0" xfId="0" applyNumberFormat="1" applyFont="1"/>
    <xf numFmtId="0" fontId="12" fillId="0" borderId="1" xfId="0" applyFont="1" applyBorder="1" applyAlignment="1">
      <alignment vertical="center" wrapText="1"/>
    </xf>
    <xf numFmtId="0" fontId="12" fillId="0" borderId="0" xfId="0" applyFont="1" applyAlignment="1">
      <alignment horizontal="left"/>
    </xf>
    <xf numFmtId="0" fontId="17" fillId="0" borderId="0"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vertical="center" wrapText="1"/>
    </xf>
    <xf numFmtId="2" fontId="12" fillId="0" borderId="0" xfId="3" applyNumberFormat="1"/>
    <xf numFmtId="0" fontId="17" fillId="0" borderId="2" xfId="0" applyFont="1" applyBorder="1" applyAlignment="1">
      <alignment horizontal="center" vertical="center" wrapText="1"/>
    </xf>
    <xf numFmtId="0" fontId="66" fillId="0" borderId="3" xfId="0" applyFont="1" applyFill="1" applyBorder="1" applyAlignment="1">
      <alignment horizontal="center"/>
    </xf>
    <xf numFmtId="0" fontId="17" fillId="0" borderId="2" xfId="0" applyFont="1" applyBorder="1" applyAlignment="1">
      <alignment horizontal="left" vertical="center" wrapText="1"/>
    </xf>
    <xf numFmtId="0" fontId="12" fillId="0" borderId="0" xfId="0" applyFont="1"/>
    <xf numFmtId="0" fontId="7" fillId="0" borderId="11" xfId="0" applyFont="1" applyFill="1" applyBorder="1" applyAlignment="1">
      <alignment horizontal="center" vertical="center" wrapText="1"/>
    </xf>
    <xf numFmtId="0" fontId="12" fillId="0" borderId="0" xfId="0" applyFont="1" applyFill="1" applyBorder="1"/>
    <xf numFmtId="2" fontId="12" fillId="0" borderId="0" xfId="0" applyNumberFormat="1" applyFont="1"/>
    <xf numFmtId="0" fontId="61" fillId="0" borderId="5" xfId="0" applyFont="1" applyBorder="1"/>
    <xf numFmtId="0" fontId="61" fillId="0" borderId="2" xfId="0" applyFont="1" applyBorder="1"/>
    <xf numFmtId="0" fontId="61" fillId="0" borderId="12" xfId="0" applyFont="1" applyBorder="1" applyAlignment="1">
      <alignment vertical="center"/>
    </xf>
    <xf numFmtId="0" fontId="61" fillId="0" borderId="13" xfId="0" applyFont="1" applyBorder="1" applyAlignment="1">
      <alignment vertical="center"/>
    </xf>
    <xf numFmtId="0" fontId="61" fillId="0" borderId="14" xfId="0" applyFont="1" applyBorder="1" applyAlignment="1">
      <alignment vertical="center"/>
    </xf>
    <xf numFmtId="0" fontId="61" fillId="0" borderId="11" xfId="0" applyFont="1" applyBorder="1" applyAlignment="1">
      <alignment vertical="center"/>
    </xf>
    <xf numFmtId="0" fontId="61" fillId="0" borderId="0" xfId="0" applyFont="1" applyBorder="1" applyAlignment="1">
      <alignment vertical="center"/>
    </xf>
    <xf numFmtId="0" fontId="61" fillId="0" borderId="17" xfId="0" applyFont="1" applyBorder="1" applyAlignment="1">
      <alignment vertical="center"/>
    </xf>
    <xf numFmtId="0" fontId="61" fillId="0" borderId="8" xfId="0" applyFont="1" applyBorder="1" applyAlignment="1">
      <alignment vertical="center"/>
    </xf>
    <xf numFmtId="0" fontId="61" fillId="0" borderId="7" xfId="0" applyFont="1" applyBorder="1" applyAlignment="1">
      <alignment vertical="center"/>
    </xf>
    <xf numFmtId="0" fontId="61" fillId="0" borderId="15" xfId="0" applyFont="1" applyBorder="1" applyAlignment="1">
      <alignment vertical="center"/>
    </xf>
    <xf numFmtId="9" fontId="0" fillId="0" borderId="0" xfId="8" applyFont="1"/>
    <xf numFmtId="0" fontId="80" fillId="0" borderId="21" xfId="0" applyFont="1" applyBorder="1" applyAlignment="1">
      <alignment horizontal="center" vertical="center" wrapText="1"/>
    </xf>
    <xf numFmtId="0" fontId="80" fillId="0" borderId="22"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24" xfId="0" applyFont="1" applyBorder="1" applyAlignment="1">
      <alignment horizontal="center" vertical="center" wrapText="1"/>
    </xf>
    <xf numFmtId="0" fontId="81" fillId="0" borderId="21" xfId="0" applyFont="1" applyBorder="1" applyAlignment="1">
      <alignment horizontal="right" vertical="center" wrapText="1"/>
    </xf>
    <xf numFmtId="0" fontId="82" fillId="0" borderId="22" xfId="0" applyFont="1" applyBorder="1" applyAlignment="1">
      <alignment horizontal="right" vertical="center" wrapText="1"/>
    </xf>
    <xf numFmtId="0" fontId="81" fillId="0" borderId="23" xfId="0" applyFont="1" applyBorder="1" applyAlignment="1">
      <alignment horizontal="right" vertical="center" wrapText="1"/>
    </xf>
    <xf numFmtId="0" fontId="82" fillId="0" borderId="24" xfId="0" applyFont="1" applyBorder="1" applyAlignment="1">
      <alignment horizontal="right" vertical="center" wrapText="1"/>
    </xf>
    <xf numFmtId="2" fontId="66" fillId="2" borderId="2" xfId="0" applyNumberFormat="1" applyFont="1" applyFill="1" applyBorder="1"/>
    <xf numFmtId="0" fontId="20" fillId="0" borderId="0" xfId="0" applyFont="1" applyAlignment="1">
      <alignment horizontal="center"/>
    </xf>
    <xf numFmtId="0" fontId="47" fillId="0" borderId="0" xfId="0" applyFont="1" applyAlignment="1">
      <alignment horizontal="center" wrapText="1"/>
    </xf>
    <xf numFmtId="0" fontId="12" fillId="0" borderId="0" xfId="0" applyFont="1" applyAlignment="1">
      <alignment horizontal="center" vertical="top" wrapText="1"/>
    </xf>
    <xf numFmtId="0" fontId="7" fillId="0" borderId="0" xfId="0" applyFont="1" applyAlignment="1">
      <alignment horizontal="center" vertical="top" wrapText="1"/>
    </xf>
    <xf numFmtId="0" fontId="17" fillId="0" borderId="0" xfId="0" applyFont="1" applyAlignment="1">
      <alignment horizontal="center"/>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0" fontId="18" fillId="0" borderId="0" xfId="0" applyFont="1" applyBorder="1" applyAlignment="1">
      <alignment horizontal="left"/>
    </xf>
    <xf numFmtId="0" fontId="18" fillId="2" borderId="0" xfId="0" applyFont="1" applyFill="1" applyBorder="1" applyAlignment="1">
      <alignment horizontal="center"/>
    </xf>
    <xf numFmtId="0" fontId="7" fillId="0" borderId="0" xfId="0" applyFont="1" applyAlignment="1">
      <alignment horizontal="right" vertical="top" wrapText="1"/>
    </xf>
    <xf numFmtId="0" fontId="7" fillId="0" borderId="0" xfId="0" applyFont="1" applyAlignment="1">
      <alignment vertical="top" wrapText="1"/>
    </xf>
    <xf numFmtId="0" fontId="7" fillId="0" borderId="5" xfId="0" applyFont="1" applyBorder="1" applyAlignment="1">
      <alignment horizontal="left"/>
    </xf>
    <xf numFmtId="0" fontId="7" fillId="0" borderId="9" xfId="0" applyFont="1" applyBorder="1" applyAlignment="1">
      <alignment horizontal="left"/>
    </xf>
    <xf numFmtId="0" fontId="7" fillId="0" borderId="6" xfId="0" applyFont="1" applyBorder="1" applyAlignment="1">
      <alignment horizontal="left"/>
    </xf>
    <xf numFmtId="0" fontId="7" fillId="0" borderId="0" xfId="0" applyFont="1" applyBorder="1" applyAlignment="1">
      <alignment horizontal="left" vertical="top" wrapText="1"/>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8" xfId="0" applyFont="1" applyBorder="1" applyAlignment="1">
      <alignment horizontal="center" vertical="top"/>
    </xf>
    <xf numFmtId="0" fontId="7" fillId="0" borderId="7" xfId="0" applyFont="1" applyBorder="1" applyAlignment="1">
      <alignment horizontal="center" vertical="top"/>
    </xf>
    <xf numFmtId="0" fontId="7" fillId="0" borderId="15" xfId="0" applyFont="1" applyBorder="1" applyAlignment="1">
      <alignment horizontal="center" vertical="top"/>
    </xf>
    <xf numFmtId="0" fontId="7" fillId="0" borderId="5" xfId="0" applyFont="1" applyBorder="1" applyAlignment="1">
      <alignment horizontal="center" vertical="top" wrapText="1"/>
    </xf>
    <xf numFmtId="0" fontId="7" fillId="0" borderId="9" xfId="0" applyFont="1" applyBorder="1" applyAlignment="1">
      <alignment horizontal="center" vertical="top" wrapText="1"/>
    </xf>
    <xf numFmtId="0" fontId="7" fillId="0" borderId="6" xfId="0" applyFont="1" applyBorder="1" applyAlignment="1">
      <alignment horizontal="center" vertical="top" wrapText="1"/>
    </xf>
    <xf numFmtId="0" fontId="7" fillId="0" borderId="2" xfId="0" applyFont="1" applyBorder="1" applyAlignment="1">
      <alignment horizont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5" xfId="0" applyFont="1" applyBorder="1" applyAlignment="1">
      <alignment horizontal="center"/>
    </xf>
    <xf numFmtId="0" fontId="7" fillId="0" borderId="9" xfId="0" applyFont="1" applyBorder="1" applyAlignment="1">
      <alignment horizontal="center"/>
    </xf>
    <xf numFmtId="0" fontId="7" fillId="0" borderId="6" xfId="0" applyFont="1" applyBorder="1" applyAlignment="1">
      <alignment horizontal="center"/>
    </xf>
    <xf numFmtId="0" fontId="12" fillId="0" borderId="2" xfId="0" applyFont="1" applyBorder="1" applyAlignment="1">
      <alignment horizontal="center"/>
    </xf>
    <xf numFmtId="0" fontId="7" fillId="0" borderId="2" xfId="0" applyFont="1" applyBorder="1" applyAlignment="1">
      <alignment horizontal="center" vertical="top" wrapText="1"/>
    </xf>
    <xf numFmtId="0" fontId="12" fillId="0" borderId="5" xfId="0" applyFont="1" applyBorder="1" applyAlignment="1">
      <alignment horizontal="center"/>
    </xf>
    <xf numFmtId="0" fontId="12" fillId="0" borderId="6" xfId="0" applyFont="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2" fontId="12" fillId="0" borderId="2" xfId="0" applyNumberFormat="1" applyFont="1" applyBorder="1" applyAlignment="1">
      <alignment horizontal="center"/>
    </xf>
    <xf numFmtId="0" fontId="7" fillId="0" borderId="5" xfId="0" applyFont="1" applyBorder="1" applyAlignment="1">
      <alignment horizontal="left" vertical="top" wrapText="1"/>
    </xf>
    <xf numFmtId="0" fontId="7" fillId="0" borderId="9" xfId="0" applyFont="1" applyBorder="1" applyAlignment="1">
      <alignment horizontal="left" vertical="top" wrapText="1"/>
    </xf>
    <xf numFmtId="0" fontId="7" fillId="0" borderId="6" xfId="0" applyFont="1" applyBorder="1" applyAlignment="1">
      <alignment horizontal="left" vertical="top"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22" fillId="0" borderId="5" xfId="0" quotePrefix="1" applyFont="1" applyBorder="1" applyAlignment="1">
      <alignment horizontal="center" vertical="top" wrapText="1"/>
    </xf>
    <xf numFmtId="0" fontId="22" fillId="0" borderId="9" xfId="0" quotePrefix="1" applyFont="1" applyBorder="1" applyAlignment="1">
      <alignment horizontal="center" vertical="top" wrapText="1"/>
    </xf>
    <xf numFmtId="0" fontId="22" fillId="0" borderId="6" xfId="0" quotePrefix="1" applyFont="1" applyBorder="1" applyAlignment="1">
      <alignment horizontal="center" vertical="top" wrapText="1"/>
    </xf>
    <xf numFmtId="0" fontId="22" fillId="0" borderId="2" xfId="0" quotePrefix="1" applyFont="1" applyBorder="1" applyAlignment="1">
      <alignment horizontal="center" vertical="top" wrapText="1"/>
    </xf>
    <xf numFmtId="0" fontId="7" fillId="0" borderId="0" xfId="0" applyFont="1" applyBorder="1" applyAlignment="1">
      <alignment horizontal="left"/>
    </xf>
    <xf numFmtId="0" fontId="7" fillId="0" borderId="2" xfId="0" applyFont="1" applyBorder="1" applyAlignment="1">
      <alignment horizont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2" xfId="0" applyFont="1" applyBorder="1" applyAlignment="1">
      <alignment horizontal="left" wrapText="1"/>
    </xf>
    <xf numFmtId="0" fontId="12" fillId="0" borderId="0" xfId="0" applyFont="1" applyBorder="1" applyAlignment="1">
      <alignment horizontal="center"/>
    </xf>
    <xf numFmtId="0" fontId="7" fillId="0" borderId="0" xfId="0" applyFont="1" applyAlignment="1">
      <alignment horizontal="left" vertical="top" wrapText="1"/>
    </xf>
    <xf numFmtId="0" fontId="7" fillId="0" borderId="2" xfId="0" applyFont="1" applyBorder="1" applyAlignment="1">
      <alignment horizontal="center" vertical="center"/>
    </xf>
    <xf numFmtId="0" fontId="19" fillId="0" borderId="0" xfId="0" applyFont="1" applyAlignment="1">
      <alignment horizontal="right"/>
    </xf>
    <xf numFmtId="0" fontId="11" fillId="0" borderId="0" xfId="0" applyFont="1" applyAlignment="1">
      <alignment horizontal="center"/>
    </xf>
    <xf numFmtId="0" fontId="16" fillId="0" borderId="0" xfId="0" applyFont="1" applyAlignment="1">
      <alignment horizontal="center"/>
    </xf>
    <xf numFmtId="0" fontId="10" fillId="0" borderId="0" xfId="0" applyFont="1" applyAlignment="1">
      <alignment horizontal="center"/>
    </xf>
    <xf numFmtId="0" fontId="7" fillId="0" borderId="0" xfId="0" applyFont="1" applyAlignment="1">
      <alignment horizontal="left"/>
    </xf>
    <xf numFmtId="0" fontId="7" fillId="0" borderId="0" xfId="0" applyFont="1" applyAlignment="1">
      <alignment horizontal="center"/>
    </xf>
    <xf numFmtId="0" fontId="7" fillId="0" borderId="2" xfId="0" applyFont="1" applyBorder="1" applyAlignment="1">
      <alignment horizontal="center" vertical="top"/>
    </xf>
    <xf numFmtId="2" fontId="7" fillId="0" borderId="2" xfId="0" applyNumberFormat="1" applyFont="1" applyBorder="1" applyAlignment="1">
      <alignment horizontal="center"/>
    </xf>
    <xf numFmtId="0" fontId="68" fillId="0" borderId="5" xfId="0" applyFont="1" applyBorder="1" applyAlignment="1">
      <alignment horizontal="center"/>
    </xf>
    <xf numFmtId="0" fontId="68" fillId="0" borderId="6" xfId="0" applyFont="1" applyBorder="1" applyAlignment="1">
      <alignment horizontal="center"/>
    </xf>
    <xf numFmtId="2" fontId="12" fillId="0" borderId="5" xfId="0" applyNumberFormat="1" applyFont="1" applyBorder="1" applyAlignment="1">
      <alignment horizontal="center"/>
    </xf>
    <xf numFmtId="2" fontId="12" fillId="0" borderId="6" xfId="0" applyNumberFormat="1" applyFont="1" applyBorder="1" applyAlignment="1">
      <alignment horizontal="center"/>
    </xf>
    <xf numFmtId="0" fontId="7" fillId="0" borderId="2" xfId="0" applyFont="1" applyBorder="1" applyAlignment="1">
      <alignment horizontal="left"/>
    </xf>
    <xf numFmtId="0" fontId="20" fillId="0" borderId="0" xfId="0" applyFont="1" applyBorder="1" applyAlignment="1">
      <alignment horizontal="left"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7" fillId="0" borderId="1" xfId="0" applyFont="1" applyBorder="1" applyAlignment="1">
      <alignment horizontal="center" vertical="top" wrapText="1"/>
    </xf>
    <xf numFmtId="0" fontId="7" fillId="0" borderId="3" xfId="0" applyFont="1" applyBorder="1" applyAlignment="1">
      <alignment horizontal="center" vertical="top" wrapText="1"/>
    </xf>
    <xf numFmtId="0" fontId="12" fillId="0" borderId="0" xfId="0" applyFont="1" applyAlignment="1">
      <alignment horizontal="center"/>
    </xf>
    <xf numFmtId="0" fontId="0" fillId="0" borderId="0" xfId="0" applyAlignment="1">
      <alignment horizontal="center"/>
    </xf>
    <xf numFmtId="0" fontId="51" fillId="0" borderId="7" xfId="0" applyFont="1" applyBorder="1" applyAlignment="1">
      <alignment horizontal="center"/>
    </xf>
    <xf numFmtId="0" fontId="21" fillId="0" borderId="0" xfId="0" applyFont="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0" xfId="4" applyFont="1" applyAlignment="1">
      <alignment horizontal="left"/>
    </xf>
    <xf numFmtId="0" fontId="17" fillId="0" borderId="5" xfId="4" applyFont="1" applyBorder="1" applyAlignment="1">
      <alignment horizontal="center" vertical="top" wrapText="1"/>
    </xf>
    <xf numFmtId="0" fontId="17" fillId="0" borderId="6" xfId="4" applyFont="1" applyBorder="1" applyAlignment="1">
      <alignment horizontal="center" vertical="top" wrapText="1"/>
    </xf>
    <xf numFmtId="0" fontId="18" fillId="0" borderId="0" xfId="4" applyFont="1" applyAlignment="1">
      <alignment horizontal="left"/>
    </xf>
    <xf numFmtId="0" fontId="11" fillId="0" borderId="0" xfId="2" applyFont="1" applyAlignment="1">
      <alignment horizontal="right" vertical="top" wrapText="1"/>
    </xf>
    <xf numFmtId="0" fontId="18" fillId="0" borderId="1" xfId="4" applyFont="1" applyBorder="1" applyAlignment="1">
      <alignment horizontal="center" vertical="center" wrapText="1"/>
    </xf>
    <xf numFmtId="0" fontId="18" fillId="0" borderId="3" xfId="4" applyFont="1" applyBorder="1" applyAlignment="1">
      <alignment horizontal="center" vertical="center" wrapText="1"/>
    </xf>
    <xf numFmtId="0" fontId="18" fillId="0" borderId="12" xfId="4" applyFont="1" applyBorder="1" applyAlignment="1">
      <alignment horizontal="center" vertical="center" wrapText="1"/>
    </xf>
    <xf numFmtId="0" fontId="18" fillId="0" borderId="13" xfId="4" applyFont="1" applyBorder="1" applyAlignment="1">
      <alignment horizontal="center" vertical="center" wrapText="1"/>
    </xf>
    <xf numFmtId="0" fontId="18" fillId="0" borderId="14" xfId="4" applyFont="1" applyBorder="1" applyAlignment="1">
      <alignment horizontal="center" vertical="center" wrapText="1"/>
    </xf>
    <xf numFmtId="0" fontId="18" fillId="0" borderId="11"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17" xfId="4" applyFont="1" applyBorder="1" applyAlignment="1">
      <alignment horizontal="center" vertical="center" wrapText="1"/>
    </xf>
    <xf numFmtId="0" fontId="18" fillId="0" borderId="8"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15" xfId="4" applyFont="1" applyBorder="1" applyAlignment="1">
      <alignment horizontal="center" vertical="center" wrapText="1"/>
    </xf>
    <xf numFmtId="0" fontId="17" fillId="0" borderId="0" xfId="2" applyFont="1" applyAlignment="1">
      <alignment horizontal="center"/>
    </xf>
    <xf numFmtId="0" fontId="18" fillId="0" borderId="0" xfId="4" applyFont="1" applyAlignment="1">
      <alignment horizontal="center"/>
    </xf>
    <xf numFmtId="0" fontId="17" fillId="0" borderId="0" xfId="2" applyFont="1" applyAlignment="1">
      <alignment horizontal="center" vertical="top" wrapText="1"/>
    </xf>
    <xf numFmtId="0" fontId="20" fillId="0" borderId="2" xfId="4" applyFont="1" applyBorder="1" applyAlignment="1">
      <alignment horizontal="center" vertical="center" wrapText="1"/>
    </xf>
    <xf numFmtId="0" fontId="20" fillId="0" borderId="12" xfId="4" applyFont="1" applyBorder="1" applyAlignment="1">
      <alignment horizontal="center" vertical="center" wrapText="1"/>
    </xf>
    <xf numFmtId="0" fontId="20" fillId="0" borderId="13" xfId="4" applyFont="1" applyBorder="1" applyAlignment="1">
      <alignment horizontal="center" vertical="center" wrapText="1"/>
    </xf>
    <xf numFmtId="0" fontId="20" fillId="0" borderId="14" xfId="4" applyFont="1" applyBorder="1" applyAlignment="1">
      <alignment horizontal="center" vertical="center" wrapText="1"/>
    </xf>
    <xf numFmtId="0" fontId="20" fillId="0" borderId="8"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15" xfId="4" applyFont="1" applyBorder="1" applyAlignment="1">
      <alignment horizontal="center" vertical="center" wrapText="1"/>
    </xf>
    <xf numFmtId="0" fontId="20" fillId="0" borderId="1" xfId="4" applyFont="1" applyBorder="1" applyAlignment="1">
      <alignment horizontal="center" vertical="center" wrapText="1"/>
    </xf>
    <xf numFmtId="0" fontId="20" fillId="0" borderId="10" xfId="4" applyFont="1" applyBorder="1" applyAlignment="1">
      <alignment horizontal="center" vertical="center" wrapText="1"/>
    </xf>
    <xf numFmtId="0" fontId="20" fillId="0" borderId="3" xfId="4" applyFont="1" applyBorder="1" applyAlignment="1">
      <alignment horizontal="center" vertical="center" wrapText="1"/>
    </xf>
    <xf numFmtId="0" fontId="16" fillId="0" borderId="0" xfId="2" applyFont="1" applyAlignment="1">
      <alignment horizontal="center"/>
    </xf>
    <xf numFmtId="0" fontId="10" fillId="0" borderId="0" xfId="2" applyFont="1" applyAlignment="1">
      <alignment horizontal="center"/>
    </xf>
    <xf numFmtId="0" fontId="31" fillId="0" borderId="0" xfId="2" applyFont="1" applyAlignment="1">
      <alignment horizontal="center"/>
    </xf>
    <xf numFmtId="0" fontId="36" fillId="0" borderId="0" xfId="2" applyFont="1" applyAlignment="1">
      <alignment horizontal="center"/>
    </xf>
    <xf numFmtId="0" fontId="22" fillId="0" borderId="7" xfId="4" applyFont="1" applyBorder="1" applyAlignment="1">
      <alignment horizontal="center"/>
    </xf>
    <xf numFmtId="0" fontId="37" fillId="0" borderId="0" xfId="0" applyFont="1" applyAlignment="1">
      <alignment horizontal="center"/>
    </xf>
    <xf numFmtId="0" fontId="38" fillId="0" borderId="0" xfId="0" applyFont="1" applyAlignment="1">
      <alignment horizontal="center"/>
    </xf>
    <xf numFmtId="0" fontId="37" fillId="0" borderId="0" xfId="0" applyFont="1" applyAlignment="1">
      <alignment horizontal="center" wrapText="1"/>
    </xf>
    <xf numFmtId="0" fontId="22" fillId="0" borderId="7" xfId="0" applyFont="1" applyBorder="1" applyAlignment="1">
      <alignment horizontal="right"/>
    </xf>
    <xf numFmtId="0" fontId="17" fillId="0" borderId="0" xfId="1" applyFont="1" applyAlignment="1">
      <alignment horizontal="center" vertical="top" wrapText="1"/>
    </xf>
    <xf numFmtId="0" fontId="22" fillId="0" borderId="0" xfId="0" applyFont="1" applyBorder="1" applyAlignment="1">
      <alignment horizont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12" fillId="0" borderId="13" xfId="0" applyFont="1" applyBorder="1" applyAlignment="1">
      <alignment horizontal="left"/>
    </xf>
    <xf numFmtId="0" fontId="17" fillId="0" borderId="0" xfId="0" applyFont="1" applyAlignment="1">
      <alignment horizontal="center" vertical="top" wrapText="1"/>
    </xf>
    <xf numFmtId="0" fontId="8" fillId="0" borderId="0" xfId="0" applyFont="1" applyAlignment="1">
      <alignment horizontal="center"/>
    </xf>
    <xf numFmtId="0" fontId="17" fillId="0" borderId="0" xfId="0" applyFont="1" applyBorder="1" applyAlignment="1">
      <alignment horizontal="center"/>
    </xf>
    <xf numFmtId="0" fontId="10" fillId="0" borderId="0" xfId="0" applyFont="1" applyAlignment="1">
      <alignment horizontal="center" wrapText="1"/>
    </xf>
    <xf numFmtId="0" fontId="7" fillId="0" borderId="0" xfId="0" applyFont="1" applyBorder="1" applyAlignment="1">
      <alignment horizontal="left" wrapText="1"/>
    </xf>
    <xf numFmtId="0" fontId="7" fillId="0" borderId="9" xfId="0" applyFont="1" applyBorder="1" applyAlignment="1">
      <alignment horizontal="center" vertical="center" wrapText="1"/>
    </xf>
    <xf numFmtId="0" fontId="7" fillId="0" borderId="13" xfId="0" applyFont="1" applyBorder="1" applyAlignment="1">
      <alignment horizontal="left"/>
    </xf>
    <xf numFmtId="0" fontId="7" fillId="0" borderId="13" xfId="0" quotePrefix="1" applyFont="1" applyBorder="1" applyAlignment="1">
      <alignment horizontal="left"/>
    </xf>
    <xf numFmtId="0" fontId="17" fillId="0" borderId="0" xfId="5" applyFont="1" applyAlignment="1">
      <alignment horizontal="center"/>
    </xf>
    <xf numFmtId="0" fontId="12" fillId="0" borderId="0" xfId="5" applyFont="1" applyAlignment="1">
      <alignment horizontal="center" vertical="top" wrapText="1"/>
    </xf>
    <xf numFmtId="0" fontId="18" fillId="0" borderId="0" xfId="0" applyFont="1" applyAlignment="1">
      <alignment horizontal="center"/>
    </xf>
    <xf numFmtId="0" fontId="12" fillId="0" borderId="0" xfId="0" applyFont="1"/>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7"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15" xfId="0" applyFont="1" applyBorder="1" applyAlignment="1">
      <alignment horizontal="center" vertical="center"/>
    </xf>
    <xf numFmtId="0" fontId="11" fillId="0" borderId="0" xfId="1" applyFont="1" applyAlignment="1">
      <alignment horizontal="center" vertical="top" wrapText="1"/>
    </xf>
    <xf numFmtId="0" fontId="7" fillId="0" borderId="0" xfId="0" applyFont="1" applyBorder="1" applyAlignment="1">
      <alignment horizontal="right"/>
    </xf>
    <xf numFmtId="0" fontId="22" fillId="0" borderId="7" xfId="0" applyFont="1" applyBorder="1" applyAlignment="1">
      <alignment horizontal="center"/>
    </xf>
    <xf numFmtId="0" fontId="19" fillId="0" borderId="0" xfId="0" applyFont="1" applyAlignment="1">
      <alignment horizontal="left"/>
    </xf>
    <xf numFmtId="0" fontId="9" fillId="0" borderId="0" xfId="0" applyFont="1" applyAlignment="1">
      <alignment horizontal="center"/>
    </xf>
    <xf numFmtId="0" fontId="7" fillId="0" borderId="2" xfId="1" applyFont="1" applyBorder="1" applyAlignment="1">
      <alignment horizontal="center" vertical="center" wrapText="1"/>
    </xf>
    <xf numFmtId="0" fontId="18" fillId="0" borderId="1" xfId="1" applyFont="1" applyBorder="1" applyAlignment="1">
      <alignment horizontal="center" vertical="center"/>
    </xf>
    <xf numFmtId="0" fontId="18" fillId="0" borderId="10" xfId="1" applyFont="1" applyBorder="1" applyAlignment="1">
      <alignment horizontal="center" vertical="center"/>
    </xf>
    <xf numFmtId="0" fontId="18" fillId="0" borderId="3" xfId="1" applyFont="1" applyBorder="1" applyAlignment="1">
      <alignment horizontal="center" vertical="center"/>
    </xf>
    <xf numFmtId="0" fontId="71" fillId="0" borderId="13" xfId="0" applyFont="1" applyFill="1" applyBorder="1" applyAlignment="1">
      <alignment horizontal="left"/>
    </xf>
    <xf numFmtId="0" fontId="17" fillId="0" borderId="0" xfId="1" applyFont="1" applyAlignment="1">
      <alignment horizontal="center"/>
    </xf>
    <xf numFmtId="0" fontId="11" fillId="0" borderId="0" xfId="1" applyFont="1" applyAlignment="1">
      <alignment horizontal="center"/>
    </xf>
    <xf numFmtId="0" fontId="16" fillId="0" borderId="0" xfId="1" applyFont="1" applyAlignment="1">
      <alignment horizontal="center"/>
    </xf>
    <xf numFmtId="0" fontId="7" fillId="2" borderId="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13" fillId="0" borderId="0" xfId="1" applyFont="1" applyBorder="1" applyAlignment="1">
      <alignment horizontal="left"/>
    </xf>
    <xf numFmtId="0" fontId="7" fillId="0" borderId="7" xfId="1" applyFont="1" applyBorder="1" applyAlignment="1">
      <alignment horizontal="left"/>
    </xf>
    <xf numFmtId="0" fontId="7" fillId="0" borderId="1"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3" xfId="1"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4" xfId="0" applyFont="1" applyBorder="1" applyAlignment="1">
      <alignment horizontal="center" vertical="center" wrapText="1"/>
    </xf>
    <xf numFmtId="0" fontId="12" fillId="0" borderId="0" xfId="0" applyFont="1" applyBorder="1" applyAlignment="1">
      <alignment horizontal="left" vertical="top" wrapText="1"/>
    </xf>
    <xf numFmtId="0" fontId="67" fillId="0" borderId="13" xfId="0" applyFont="1" applyFill="1" applyBorder="1" applyAlignment="1">
      <alignment horizontal="lef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5" xfId="0" applyFont="1" applyBorder="1" applyAlignment="1">
      <alignment horizontal="center" vertical="center" wrapText="1"/>
    </xf>
    <xf numFmtId="0" fontId="8" fillId="0" borderId="0" xfId="0" applyFont="1" applyAlignment="1">
      <alignment horizontal="right"/>
    </xf>
    <xf numFmtId="0" fontId="11" fillId="0" borderId="0" xfId="0" applyFont="1" applyAlignment="1">
      <alignment horizontal="left"/>
    </xf>
    <xf numFmtId="0" fontId="7" fillId="0" borderId="0" xfId="0" applyFont="1" applyAlignment="1">
      <alignment horizontal="right"/>
    </xf>
    <xf numFmtId="0" fontId="13" fillId="0" borderId="0" xfId="0" applyFont="1" applyAlignment="1">
      <alignment horizontal="center" wrapText="1"/>
    </xf>
    <xf numFmtId="0" fontId="12" fillId="0" borderId="1" xfId="0" applyFont="1" applyBorder="1" applyAlignment="1">
      <alignment horizontal="center" vertical="center"/>
    </xf>
    <xf numFmtId="0" fontId="12" fillId="0" borderId="10" xfId="0" applyFont="1" applyBorder="1" applyAlignment="1">
      <alignment horizontal="center" vertical="center"/>
    </xf>
    <xf numFmtId="0" fontId="12" fillId="0" borderId="3" xfId="0" applyFont="1" applyBorder="1" applyAlignment="1">
      <alignment horizontal="center" vertical="center"/>
    </xf>
    <xf numFmtId="2" fontId="12" fillId="0" borderId="1" xfId="0" applyNumberFormat="1" applyFont="1" applyBorder="1" applyAlignment="1">
      <alignment horizontal="center" vertical="center"/>
    </xf>
    <xf numFmtId="2" fontId="12" fillId="0" borderId="10" xfId="0" applyNumberFormat="1" applyFont="1" applyBorder="1" applyAlignment="1">
      <alignment horizontal="center" vertical="center"/>
    </xf>
    <xf numFmtId="2" fontId="12" fillId="0" borderId="3"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22" fillId="0" borderId="0" xfId="0" applyFont="1" applyBorder="1" applyAlignment="1">
      <alignment horizontal="right"/>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0" xfId="0" applyFont="1" applyBorder="1" applyAlignment="1">
      <alignment horizontal="left" vertical="center" wrapText="1"/>
    </xf>
    <xf numFmtId="0" fontId="7" fillId="0" borderId="0" xfId="1" applyFont="1" applyAlignment="1">
      <alignment horizontal="center" vertical="top" wrapText="1"/>
    </xf>
    <xf numFmtId="0" fontId="45" fillId="0" borderId="0" xfId="0" applyFont="1" applyAlignment="1">
      <alignment horizontal="center"/>
    </xf>
    <xf numFmtId="0" fontId="58" fillId="0" borderId="0" xfId="0" applyFont="1" applyBorder="1" applyAlignment="1">
      <alignment horizontal="center" vertical="top"/>
    </xf>
    <xf numFmtId="0" fontId="54" fillId="0" borderId="2" xfId="0" applyFont="1" applyBorder="1" applyAlignment="1">
      <alignment horizontal="center" vertical="center" wrapText="1"/>
    </xf>
    <xf numFmtId="0" fontId="22" fillId="0" borderId="7" xfId="0" applyFont="1" applyBorder="1" applyAlignment="1">
      <alignment horizontal="left"/>
    </xf>
    <xf numFmtId="0" fontId="54" fillId="0" borderId="1"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3"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3" xfId="0" applyFont="1" applyBorder="1" applyAlignment="1">
      <alignment horizontal="center" vertical="center" wrapText="1"/>
    </xf>
    <xf numFmtId="0" fontId="20" fillId="0" borderId="0" xfId="1" applyFont="1" applyAlignment="1">
      <alignment horizontal="center" vertical="top" wrapText="1"/>
    </xf>
    <xf numFmtId="0" fontId="18" fillId="0" borderId="0" xfId="1" applyFont="1" applyAlignment="1">
      <alignment horizontal="center" vertical="top" wrapText="1"/>
    </xf>
    <xf numFmtId="0" fontId="40" fillId="0" borderId="2"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5" xfId="0" applyFont="1" applyBorder="1" applyAlignment="1">
      <alignment horizontal="center" vertical="center" wrapText="1"/>
    </xf>
    <xf numFmtId="0" fontId="10" fillId="0" borderId="0" xfId="1" applyFont="1" applyAlignment="1">
      <alignment horizontal="center"/>
    </xf>
    <xf numFmtId="0" fontId="10" fillId="0" borderId="0" xfId="1" applyFont="1" applyAlignment="1"/>
    <xf numFmtId="0" fontId="7" fillId="2" borderId="1" xfId="1" quotePrefix="1" applyFont="1" applyFill="1" applyBorder="1" applyAlignment="1">
      <alignment horizontal="center" vertical="center" wrapText="1"/>
    </xf>
    <xf numFmtId="0" fontId="7" fillId="2" borderId="3" xfId="1" quotePrefix="1" applyFont="1" applyFill="1" applyBorder="1" applyAlignment="1">
      <alignment horizontal="center" vertical="center" wrapText="1"/>
    </xf>
    <xf numFmtId="0" fontId="7" fillId="2" borderId="5" xfId="1" quotePrefix="1" applyFont="1" applyFill="1" applyBorder="1" applyAlignment="1">
      <alignment horizontal="center" vertical="center" wrapText="1"/>
    </xf>
    <xf numFmtId="0" fontId="7" fillId="2" borderId="9" xfId="1" quotePrefix="1" applyFont="1" applyFill="1" applyBorder="1" applyAlignment="1">
      <alignment horizontal="center" vertical="center" wrapText="1"/>
    </xf>
    <xf numFmtId="0" fontId="7" fillId="2" borderId="6" xfId="1" quotePrefix="1" applyFont="1" applyFill="1" applyBorder="1" applyAlignment="1">
      <alignment horizontal="center" vertical="center" wrapText="1"/>
    </xf>
    <xf numFmtId="0" fontId="7" fillId="0" borderId="0" xfId="1" applyFont="1" applyAlignment="1">
      <alignment horizontal="center"/>
    </xf>
    <xf numFmtId="0" fontId="7" fillId="0" borderId="5" xfId="1" applyFont="1" applyBorder="1" applyAlignment="1">
      <alignment horizontal="left" vertical="center"/>
    </xf>
    <xf numFmtId="0" fontId="7" fillId="0" borderId="9" xfId="1" applyFont="1" applyBorder="1" applyAlignment="1">
      <alignment horizontal="left" vertical="center"/>
    </xf>
    <xf numFmtId="0" fontId="7" fillId="0" borderId="6" xfId="1" applyFont="1" applyBorder="1" applyAlignment="1">
      <alignment horizontal="left" vertical="center"/>
    </xf>
    <xf numFmtId="0" fontId="7" fillId="0" borderId="0" xfId="5" applyFont="1" applyAlignment="1">
      <alignment horizontal="center" vertical="top" wrapText="1"/>
    </xf>
    <xf numFmtId="0" fontId="17" fillId="0" borderId="0" xfId="5" applyFont="1" applyAlignment="1">
      <alignment horizontal="center" vertical="top" wrapText="1"/>
    </xf>
    <xf numFmtId="0" fontId="66" fillId="0" borderId="2" xfId="0" applyFont="1" applyBorder="1" applyAlignment="1">
      <alignment horizontal="center" vertical="center" wrapText="1"/>
    </xf>
    <xf numFmtId="0" fontId="66" fillId="0" borderId="1"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 xfId="0" applyFont="1" applyBorder="1" applyAlignment="1">
      <alignment horizontal="center" vertical="center" wrapText="1"/>
    </xf>
    <xf numFmtId="0" fontId="7" fillId="0" borderId="0" xfId="7" applyFont="1" applyAlignment="1"/>
    <xf numFmtId="0" fontId="7" fillId="0" borderId="0" xfId="7" applyFont="1" applyAlignment="1">
      <alignment vertical="top" wrapText="1"/>
    </xf>
    <xf numFmtId="0" fontId="17" fillId="0" borderId="0" xfId="7" applyFont="1" applyAlignment="1">
      <alignment horizontal="center" vertical="top" wrapText="1"/>
    </xf>
    <xf numFmtId="0" fontId="51" fillId="0" borderId="0" xfId="0" applyFont="1" applyAlignment="1">
      <alignment horizontal="right"/>
    </xf>
    <xf numFmtId="0" fontId="21" fillId="0" borderId="0" xfId="0" applyFont="1" applyAlignment="1">
      <alignment horizontal="center" wrapText="1"/>
    </xf>
    <xf numFmtId="0" fontId="11" fillId="0" borderId="0" xfId="0" applyFont="1" applyAlignment="1">
      <alignment horizontal="center" vertical="top"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11" fillId="0" borderId="0" xfId="0" applyFont="1" applyAlignment="1">
      <alignment horizontal="right" vertical="top" wrapText="1"/>
    </xf>
    <xf numFmtId="0" fontId="7" fillId="0" borderId="13" xfId="0" applyFont="1" applyBorder="1" applyAlignment="1">
      <alignment horizontal="left" wrapText="1"/>
    </xf>
    <xf numFmtId="0" fontId="17" fillId="0" borderId="0" xfId="0" applyFont="1" applyBorder="1" applyAlignment="1">
      <alignment horizontal="center" wrapText="1"/>
    </xf>
    <xf numFmtId="0" fontId="21" fillId="0" borderId="0" xfId="0" applyFont="1" applyAlignment="1">
      <alignment vertical="top" wrapText="1"/>
    </xf>
    <xf numFmtId="0" fontId="10" fillId="0" borderId="0" xfId="0" applyFont="1" applyAlignment="1">
      <alignment horizontal="center" vertical="top" wrapText="1"/>
    </xf>
    <xf numFmtId="0" fontId="12" fillId="0" borderId="0" xfId="0" applyFont="1" applyFill="1" applyBorder="1" applyAlignment="1">
      <alignment horizontal="left" wrapText="1"/>
    </xf>
    <xf numFmtId="0" fontId="0" fillId="0" borderId="0" xfId="0" applyBorder="1" applyAlignment="1">
      <alignment horizontal="center"/>
    </xf>
    <xf numFmtId="0" fontId="41" fillId="0" borderId="0" xfId="0" applyFont="1" applyBorder="1" applyAlignment="1">
      <alignment horizontal="center"/>
    </xf>
    <xf numFmtId="0" fontId="50" fillId="0" borderId="2" xfId="0" applyFont="1" applyBorder="1" applyAlignment="1">
      <alignment horizontal="center" vertical="center" wrapText="1"/>
    </xf>
    <xf numFmtId="0" fontId="22" fillId="2" borderId="7" xfId="0" applyFont="1" applyFill="1" applyBorder="1" applyAlignment="1">
      <alignment horizontal="right"/>
    </xf>
    <xf numFmtId="0" fontId="50" fillId="2" borderId="5"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50" fillId="2" borderId="6" xfId="0" applyFont="1" applyFill="1" applyBorder="1" applyAlignment="1">
      <alignment horizontal="center" vertical="center" wrapText="1"/>
    </xf>
    <xf numFmtId="0" fontId="12" fillId="2" borderId="1" xfId="0" applyFont="1"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12" fillId="2" borderId="12" xfId="0" applyFont="1" applyFill="1" applyBorder="1" applyAlignment="1">
      <alignment horizontal="center" vertical="center"/>
    </xf>
    <xf numFmtId="0" fontId="0" fillId="2" borderId="14" xfId="0" applyFill="1" applyBorder="1" applyAlignment="1">
      <alignment horizontal="center" vertical="center"/>
    </xf>
    <xf numFmtId="0" fontId="0" fillId="2" borderId="11" xfId="0" applyFill="1" applyBorder="1" applyAlignment="1">
      <alignment horizontal="center" vertical="center"/>
    </xf>
    <xf numFmtId="0" fontId="0" fillId="2" borderId="17" xfId="0" applyFill="1" applyBorder="1" applyAlignment="1">
      <alignment horizontal="center" vertical="center"/>
    </xf>
    <xf numFmtId="0" fontId="0" fillId="2" borderId="8" xfId="0" applyFill="1" applyBorder="1" applyAlignment="1">
      <alignment horizontal="center" vertical="center"/>
    </xf>
    <xf numFmtId="0" fontId="0" fillId="2" borderId="15" xfId="0" applyFill="1" applyBorder="1" applyAlignment="1">
      <alignment horizontal="center" vertical="center"/>
    </xf>
    <xf numFmtId="0" fontId="7" fillId="2" borderId="2" xfId="0" applyFont="1" applyFill="1" applyBorder="1" applyAlignment="1">
      <alignment horizontal="center" vertical="center" wrapText="1"/>
    </xf>
    <xf numFmtId="0" fontId="12" fillId="2" borderId="0" xfId="0" applyFont="1" applyFill="1" applyAlignment="1">
      <alignment horizontal="center"/>
    </xf>
    <xf numFmtId="0" fontId="0" fillId="2" borderId="0" xfId="0" applyFill="1" applyAlignment="1">
      <alignment horizontal="center"/>
    </xf>
    <xf numFmtId="0" fontId="0" fillId="0" borderId="0" xfId="0" applyNumberFormat="1" applyAlignment="1">
      <alignment horizontal="left" wrapText="1"/>
    </xf>
    <xf numFmtId="0" fontId="17" fillId="0" borderId="1" xfId="0" applyFont="1" applyBorder="1" applyAlignment="1">
      <alignment horizontal="left" vertical="center" wrapText="1"/>
    </xf>
    <xf numFmtId="0" fontId="17" fillId="0" borderId="3" xfId="0" applyFont="1" applyBorder="1" applyAlignment="1">
      <alignment horizontal="left" vertical="center" wrapText="1"/>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17"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15" xfId="0" applyFont="1" applyBorder="1" applyAlignment="1">
      <alignment horizontal="center" vertical="center"/>
    </xf>
    <xf numFmtId="0" fontId="17" fillId="0" borderId="13" xfId="0" quotePrefix="1" applyFont="1" applyBorder="1" applyAlignment="1">
      <alignment horizontal="center" vertical="center" wrapText="1"/>
    </xf>
    <xf numFmtId="0" fontId="17" fillId="0" borderId="14" xfId="0" quotePrefix="1" applyFont="1" applyBorder="1" applyAlignment="1">
      <alignment horizontal="center" vertical="center" wrapText="1"/>
    </xf>
    <xf numFmtId="0" fontId="17" fillId="0" borderId="11" xfId="0" quotePrefix="1" applyFont="1" applyBorder="1" applyAlignment="1">
      <alignment horizontal="center" vertical="center" wrapText="1"/>
    </xf>
    <xf numFmtId="0" fontId="17" fillId="0" borderId="0" xfId="0" quotePrefix="1" applyFont="1" applyBorder="1" applyAlignment="1">
      <alignment horizontal="center" vertical="center" wrapText="1"/>
    </xf>
    <xf numFmtId="0" fontId="17" fillId="0" borderId="17" xfId="0" quotePrefix="1" applyFont="1" applyBorder="1" applyAlignment="1">
      <alignment horizontal="center" vertical="center" wrapText="1"/>
    </xf>
    <xf numFmtId="0" fontId="17" fillId="0" borderId="8" xfId="0" quotePrefix="1" applyFont="1" applyBorder="1" applyAlignment="1">
      <alignment horizontal="center" vertical="center" wrapText="1"/>
    </xf>
    <xf numFmtId="0" fontId="17" fillId="0" borderId="7" xfId="0" quotePrefix="1" applyFont="1" applyBorder="1" applyAlignment="1">
      <alignment horizontal="center" vertical="center" wrapText="1"/>
    </xf>
    <xf numFmtId="0" fontId="17" fillId="0" borderId="15" xfId="0" quotePrefix="1" applyFont="1" applyBorder="1" applyAlignment="1">
      <alignment horizontal="center" vertical="center" wrapText="1"/>
    </xf>
    <xf numFmtId="0" fontId="11" fillId="0" borderId="0" xfId="2" applyFont="1" applyAlignment="1">
      <alignment horizontal="center" vertical="top" wrapText="1"/>
    </xf>
    <xf numFmtId="0" fontId="7" fillId="0" borderId="2" xfId="2" applyFont="1" applyBorder="1" applyAlignment="1">
      <alignment horizontal="center" vertical="center" wrapText="1"/>
    </xf>
    <xf numFmtId="0" fontId="0" fillId="0" borderId="0" xfId="0" applyAlignment="1">
      <alignment horizontal="left"/>
    </xf>
    <xf numFmtId="0" fontId="0" fillId="0" borderId="2" xfId="0" applyBorder="1" applyAlignment="1">
      <alignment horizontal="center" vertical="center" wrapText="1"/>
    </xf>
    <xf numFmtId="0" fontId="11" fillId="0" borderId="0" xfId="2" applyFont="1" applyAlignment="1">
      <alignment horizontal="center"/>
    </xf>
    <xf numFmtId="0" fontId="12" fillId="0" borderId="0" xfId="2" applyAlignment="1">
      <alignment horizontal="center"/>
    </xf>
    <xf numFmtId="0" fontId="13" fillId="0" borderId="0" xfId="2" applyFont="1" applyAlignment="1">
      <alignment horizontal="center"/>
    </xf>
    <xf numFmtId="0" fontId="7" fillId="0" borderId="5" xfId="2" applyFont="1" applyBorder="1" applyAlignment="1">
      <alignment horizontal="center" vertical="center"/>
    </xf>
    <xf numFmtId="0" fontId="7" fillId="0" borderId="9" xfId="2" applyFont="1" applyBorder="1" applyAlignment="1">
      <alignment horizontal="center" vertical="center"/>
    </xf>
    <xf numFmtId="0" fontId="7" fillId="0" borderId="2" xfId="2" applyFont="1" applyBorder="1" applyAlignment="1">
      <alignment horizontal="center" vertical="center"/>
    </xf>
    <xf numFmtId="0" fontId="18" fillId="0" borderId="13" xfId="0" applyFont="1" applyBorder="1" applyAlignment="1">
      <alignment horizontal="left" wrapText="1"/>
    </xf>
    <xf numFmtId="0" fontId="7" fillId="0" borderId="1" xfId="2" applyFont="1" applyBorder="1" applyAlignment="1">
      <alignment horizontal="center" vertical="center" wrapText="1"/>
    </xf>
    <xf numFmtId="0" fontId="7" fillId="0" borderId="3" xfId="2" applyFont="1" applyBorder="1" applyAlignment="1">
      <alignment horizontal="center" vertical="center" wrapText="1"/>
    </xf>
    <xf numFmtId="0" fontId="11" fillId="0" borderId="5" xfId="2" applyFont="1" applyBorder="1" applyAlignment="1">
      <alignment horizontal="center" vertical="center"/>
    </xf>
    <xf numFmtId="0" fontId="11" fillId="0" borderId="9" xfId="2" applyFont="1" applyBorder="1" applyAlignment="1">
      <alignment horizontal="center" vertical="center"/>
    </xf>
    <xf numFmtId="0" fontId="11" fillId="0" borderId="16" xfId="2" applyFont="1" applyBorder="1" applyAlignment="1">
      <alignment horizontal="center" vertical="center"/>
    </xf>
    <xf numFmtId="0" fontId="9" fillId="0" borderId="0" xfId="2" applyFont="1" applyAlignment="1">
      <alignment horizontal="center"/>
    </xf>
    <xf numFmtId="0" fontId="66" fillId="0" borderId="12" xfId="0" applyFont="1" applyFill="1" applyBorder="1" applyAlignment="1">
      <alignment horizontal="center" vertical="center"/>
    </xf>
    <xf numFmtId="0" fontId="66" fillId="0" borderId="13"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9" xfId="0" applyFont="1" applyFill="1" applyBorder="1" applyAlignment="1">
      <alignment horizontal="center" vertical="center"/>
    </xf>
    <xf numFmtId="0" fontId="66" fillId="0" borderId="8" xfId="0" applyFont="1" applyFill="1" applyBorder="1" applyAlignment="1">
      <alignment horizontal="center" vertical="center"/>
    </xf>
    <xf numFmtId="0" fontId="66" fillId="0" borderId="7" xfId="0" applyFont="1" applyFill="1" applyBorder="1" applyAlignment="1">
      <alignment horizontal="center" vertical="center"/>
    </xf>
    <xf numFmtId="0" fontId="66" fillId="0" borderId="20" xfId="0" applyFont="1" applyFill="1" applyBorder="1" applyAlignment="1">
      <alignment horizontal="center" vertical="center"/>
    </xf>
    <xf numFmtId="0" fontId="12" fillId="0" borderId="0" xfId="2" applyAlignment="1">
      <alignment horizontal="left"/>
    </xf>
    <xf numFmtId="0" fontId="7" fillId="0" borderId="9" xfId="2" applyFont="1" applyBorder="1" applyAlignment="1">
      <alignment horizontal="center" vertical="center" wrapText="1"/>
    </xf>
    <xf numFmtId="0" fontId="7" fillId="0" borderId="6" xfId="2" applyFont="1" applyBorder="1" applyAlignment="1">
      <alignment horizontal="center" vertical="center" wrapText="1"/>
    </xf>
    <xf numFmtId="0" fontId="7" fillId="0" borderId="5" xfId="2" applyFont="1" applyBorder="1" applyAlignment="1">
      <alignment horizontal="center" vertical="center" wrapText="1"/>
    </xf>
    <xf numFmtId="0" fontId="12" fillId="0" borderId="12" xfId="2" applyBorder="1" applyAlignment="1">
      <alignment horizontal="center" vertical="center"/>
    </xf>
    <xf numFmtId="0" fontId="12" fillId="0" borderId="13" xfId="2" applyBorder="1" applyAlignment="1">
      <alignment horizontal="center" vertical="center"/>
    </xf>
    <xf numFmtId="0" fontId="12" fillId="0" borderId="14" xfId="2" applyBorder="1" applyAlignment="1">
      <alignment horizontal="center" vertical="center"/>
    </xf>
    <xf numFmtId="0" fontId="12" fillId="0" borderId="11" xfId="2" applyBorder="1" applyAlignment="1">
      <alignment horizontal="center" vertical="center"/>
    </xf>
    <xf numFmtId="0" fontId="12" fillId="0" borderId="0" xfId="2" applyBorder="1" applyAlignment="1">
      <alignment horizontal="center" vertical="center"/>
    </xf>
    <xf numFmtId="0" fontId="12" fillId="0" borderId="17" xfId="2" applyBorder="1" applyAlignment="1">
      <alignment horizontal="center" vertical="center"/>
    </xf>
    <xf numFmtId="0" fontId="12" fillId="0" borderId="8" xfId="2" applyBorder="1" applyAlignment="1">
      <alignment horizontal="center" vertical="center"/>
    </xf>
    <xf numFmtId="0" fontId="12" fillId="0" borderId="7" xfId="2" applyBorder="1" applyAlignment="1">
      <alignment horizontal="center" vertical="center"/>
    </xf>
    <xf numFmtId="0" fontId="12" fillId="0" borderId="15" xfId="2" applyBorder="1" applyAlignment="1">
      <alignment horizontal="center" vertical="center"/>
    </xf>
    <xf numFmtId="0" fontId="37" fillId="0" borderId="0" xfId="0" applyFont="1" applyAlignment="1">
      <alignment horizontal="right"/>
    </xf>
    <xf numFmtId="0" fontId="40" fillId="0" borderId="0" xfId="0" applyFont="1" applyAlignment="1">
      <alignment horizontal="center"/>
    </xf>
    <xf numFmtId="0" fontId="40" fillId="0" borderId="10" xfId="0" applyFont="1" applyBorder="1" applyAlignment="1">
      <alignment horizontal="center" vertical="center" wrapText="1"/>
    </xf>
    <xf numFmtId="0" fontId="7" fillId="2" borderId="2" xfId="1" quotePrefix="1" applyFont="1" applyFill="1" applyBorder="1" applyAlignment="1">
      <alignment horizontal="center" vertical="center" wrapText="1"/>
    </xf>
    <xf numFmtId="0" fontId="20" fillId="0" borderId="0" xfId="1" applyFont="1" applyAlignment="1">
      <alignment horizontal="center"/>
    </xf>
    <xf numFmtId="0" fontId="22" fillId="0" borderId="0" xfId="1" applyFont="1" applyAlignment="1">
      <alignment horizontal="right"/>
    </xf>
    <xf numFmtId="0" fontId="7" fillId="2" borderId="2" xfId="1" applyFont="1" applyFill="1" applyBorder="1" applyAlignment="1">
      <alignment horizontal="center" vertical="center" wrapText="1"/>
    </xf>
    <xf numFmtId="0" fontId="53" fillId="0" borderId="0" xfId="0" applyFont="1" applyBorder="1" applyAlignment="1">
      <alignment horizontal="center" vertical="top"/>
    </xf>
    <xf numFmtId="0" fontId="62" fillId="0" borderId="0" xfId="0" applyFont="1" applyBorder="1" applyAlignment="1">
      <alignment horizontal="left" vertical="center" wrapText="1"/>
    </xf>
    <xf numFmtId="0" fontId="7" fillId="0" borderId="7" xfId="0" applyFont="1" applyBorder="1" applyAlignment="1">
      <alignment horizontal="left"/>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7" xfId="0" applyFont="1" applyBorder="1" applyAlignment="1">
      <alignment horizontal="center" vertical="center" wrapText="1"/>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11" xfId="0" applyFont="1" applyBorder="1" applyAlignment="1">
      <alignment horizontal="center" vertical="center"/>
    </xf>
    <xf numFmtId="0" fontId="51" fillId="0" borderId="0" xfId="0" applyFont="1" applyBorder="1" applyAlignment="1">
      <alignment horizontal="center" vertical="center"/>
    </xf>
    <xf numFmtId="0" fontId="51" fillId="0" borderId="17" xfId="0" applyFont="1" applyBorder="1" applyAlignment="1">
      <alignment horizontal="center" vertical="center"/>
    </xf>
    <xf numFmtId="0" fontId="51" fillId="0" borderId="8" xfId="0" applyFont="1" applyBorder="1" applyAlignment="1">
      <alignment horizontal="center" vertical="center"/>
    </xf>
    <xf numFmtId="0" fontId="51" fillId="0" borderId="7" xfId="0" applyFont="1" applyBorder="1" applyAlignment="1">
      <alignment horizontal="center" vertical="center"/>
    </xf>
    <xf numFmtId="0" fontId="51" fillId="0" borderId="15" xfId="0" applyFont="1" applyBorder="1" applyAlignment="1">
      <alignment horizontal="center" vertical="center"/>
    </xf>
    <xf numFmtId="0" fontId="12" fillId="0" borderId="0" xfId="1" applyFont="1" applyAlignment="1">
      <alignment horizontal="center" vertical="top" wrapText="1"/>
    </xf>
    <xf numFmtId="0" fontId="58" fillId="0" borderId="0" xfId="0" applyFont="1" applyAlignment="1">
      <alignment horizontal="center" vertical="center"/>
    </xf>
    <xf numFmtId="0" fontId="58" fillId="0" borderId="0" xfId="0" applyFont="1" applyBorder="1" applyAlignment="1">
      <alignment horizontal="center" vertical="center"/>
    </xf>
    <xf numFmtId="0" fontId="60" fillId="0" borderId="5" xfId="0" applyFont="1" applyBorder="1" applyAlignment="1">
      <alignment horizontal="left" vertical="center" wrapText="1"/>
    </xf>
    <xf numFmtId="0" fontId="60" fillId="0" borderId="6" xfId="0" applyFont="1" applyBorder="1" applyAlignment="1">
      <alignment horizontal="left"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8" xfId="0" applyFont="1" applyBorder="1" applyAlignment="1">
      <alignment horizontal="center" vertical="center" wrapText="1"/>
    </xf>
    <xf numFmtId="0" fontId="60" fillId="0" borderId="7" xfId="0" applyFont="1" applyBorder="1" applyAlignment="1">
      <alignment horizontal="center" vertical="center" wrapText="1"/>
    </xf>
    <xf numFmtId="0" fontId="60" fillId="0" borderId="15" xfId="0" applyFont="1" applyBorder="1" applyAlignment="1">
      <alignment horizontal="center" vertical="center" wrapText="1"/>
    </xf>
    <xf numFmtId="0" fontId="48" fillId="0" borderId="0" xfId="0" applyFont="1" applyAlignment="1">
      <alignment horizontal="center" vertical="center" wrapText="1"/>
    </xf>
    <xf numFmtId="0" fontId="16" fillId="0" borderId="0" xfId="0" applyFont="1" applyAlignment="1">
      <alignment horizontal="center" vertical="top" wrapText="1"/>
    </xf>
    <xf numFmtId="0" fontId="20" fillId="0" borderId="10" xfId="0" applyFont="1" applyBorder="1" applyAlignment="1">
      <alignment horizontal="center" vertical="center" wrapText="1"/>
    </xf>
    <xf numFmtId="0" fontId="7" fillId="2" borderId="0" xfId="0" applyFont="1" applyFill="1" applyBorder="1" applyAlignment="1">
      <alignment horizontal="right"/>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Alignment="1">
      <alignment horizontal="left"/>
    </xf>
    <xf numFmtId="0" fontId="7" fillId="2" borderId="0" xfId="0" applyFont="1" applyFill="1" applyAlignment="1">
      <alignment horizontal="right"/>
    </xf>
    <xf numFmtId="0" fontId="12" fillId="2" borderId="14"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7" fillId="2" borderId="0" xfId="0" applyFont="1" applyFill="1" applyAlignment="1">
      <alignment horizontal="center"/>
    </xf>
    <xf numFmtId="0" fontId="21" fillId="2" borderId="0" xfId="0" applyFont="1" applyFill="1" applyAlignment="1">
      <alignment horizontal="center" wrapText="1"/>
    </xf>
    <xf numFmtId="0" fontId="11" fillId="2" borderId="0" xfId="0" applyFont="1" applyFill="1" applyAlignment="1">
      <alignment horizontal="center"/>
    </xf>
    <xf numFmtId="0" fontId="9" fillId="2" borderId="0" xfId="0" applyFont="1" applyFill="1" applyAlignment="1">
      <alignment horizontal="center"/>
    </xf>
    <xf numFmtId="0" fontId="7" fillId="2" borderId="0" xfId="0" applyFont="1" applyFill="1" applyAlignment="1">
      <alignment horizontal="center"/>
    </xf>
    <xf numFmtId="0" fontId="8" fillId="2" borderId="0" xfId="0" applyFont="1" applyFill="1" applyAlignment="1">
      <alignment horizontal="right"/>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7" xfId="0" applyFont="1" applyFill="1" applyBorder="1" applyAlignment="1">
      <alignment horizontal="left"/>
    </xf>
    <xf numFmtId="0" fontId="12" fillId="2" borderId="13"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7" xfId="0" applyFont="1" applyFill="1" applyBorder="1" applyAlignment="1">
      <alignment horizontal="center" vertical="center"/>
    </xf>
    <xf numFmtId="0" fontId="13" fillId="2" borderId="0" xfId="0" applyFont="1" applyFill="1" applyAlignment="1">
      <alignment horizontal="center" wrapText="1"/>
    </xf>
    <xf numFmtId="0" fontId="34" fillId="0" borderId="0" xfId="1" applyFont="1" applyAlignment="1">
      <alignment horizontal="center"/>
    </xf>
    <xf numFmtId="0" fontId="27" fillId="0" borderId="1" xfId="1" applyFont="1" applyBorder="1" applyAlignment="1">
      <alignment horizontal="center" vertical="center" wrapText="1"/>
    </xf>
    <xf numFmtId="0" fontId="27" fillId="0" borderId="3" xfId="1" applyFont="1" applyBorder="1" applyAlignment="1">
      <alignment horizontal="center" vertical="center" wrapText="1"/>
    </xf>
    <xf numFmtId="0" fontId="64" fillId="0" borderId="0" xfId="1" applyFont="1" applyAlignment="1">
      <alignment horizontal="center"/>
    </xf>
    <xf numFmtId="0" fontId="27" fillId="0" borderId="5" xfId="1" applyFont="1" applyBorder="1" applyAlignment="1">
      <alignment horizontal="center" vertical="center" wrapText="1"/>
    </xf>
    <xf numFmtId="0" fontId="27" fillId="0" borderId="9" xfId="1" applyFont="1" applyBorder="1" applyAlignment="1">
      <alignment horizontal="center" vertical="center" wrapText="1"/>
    </xf>
    <xf numFmtId="0" fontId="27" fillId="0" borderId="14" xfId="1" applyFont="1" applyBorder="1" applyAlignment="1">
      <alignment horizontal="center" vertical="center" wrapText="1"/>
    </xf>
    <xf numFmtId="0" fontId="27" fillId="0" borderId="2" xfId="1" applyFont="1" applyBorder="1" applyAlignment="1">
      <alignment horizontal="center" vertical="center" wrapText="1"/>
    </xf>
    <xf numFmtId="0" fontId="27" fillId="0" borderId="6" xfId="1" applyFont="1" applyBorder="1" applyAlignment="1">
      <alignment horizontal="center" vertical="center" wrapText="1"/>
    </xf>
    <xf numFmtId="0" fontId="27" fillId="0" borderId="12" xfId="1" applyFont="1" applyBorder="1" applyAlignment="1">
      <alignment horizontal="center" vertical="center" wrapText="1"/>
    </xf>
    <xf numFmtId="0" fontId="27" fillId="0" borderId="13" xfId="1" applyFont="1" applyBorder="1" applyAlignment="1">
      <alignment horizontal="center" vertical="center" wrapText="1"/>
    </xf>
    <xf numFmtId="0" fontId="27" fillId="0" borderId="11"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17"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7" xfId="1" applyFont="1" applyBorder="1" applyAlignment="1">
      <alignment horizontal="center" vertical="center" wrapText="1"/>
    </xf>
    <xf numFmtId="0" fontId="27" fillId="0" borderId="15" xfId="1" applyFont="1" applyBorder="1" applyAlignment="1">
      <alignment horizontal="center" vertical="center" wrapText="1"/>
    </xf>
    <xf numFmtId="0" fontId="23" fillId="0" borderId="0" xfId="1" applyFont="1" applyBorder="1" applyAlignment="1">
      <alignment horizontal="left"/>
    </xf>
    <xf numFmtId="0" fontId="2" fillId="0" borderId="0" xfId="1" applyFont="1" applyAlignment="1">
      <alignment horizontal="center"/>
    </xf>
    <xf numFmtId="0" fontId="49" fillId="0" borderId="0" xfId="1" applyAlignment="1">
      <alignment horizontal="center"/>
    </xf>
    <xf numFmtId="0" fontId="23" fillId="0" borderId="2" xfId="1" applyFont="1" applyBorder="1" applyAlignment="1">
      <alignment horizontal="center" vertical="center" wrapText="1"/>
    </xf>
    <xf numFmtId="0" fontId="8" fillId="0" borderId="0" xfId="0" applyFont="1" applyAlignment="1">
      <alignment horizontal="left"/>
    </xf>
    <xf numFmtId="0" fontId="23" fillId="0" borderId="5" xfId="1" applyFont="1" applyBorder="1" applyAlignment="1">
      <alignment horizontal="center" vertical="center" wrapText="1"/>
    </xf>
    <xf numFmtId="0" fontId="23" fillId="0" borderId="9" xfId="1" applyFont="1" applyBorder="1" applyAlignment="1">
      <alignment horizontal="center" vertical="center" wrapText="1"/>
    </xf>
    <xf numFmtId="0" fontId="23" fillId="0" borderId="6" xfId="1" applyFont="1" applyBorder="1" applyAlignment="1">
      <alignment horizontal="center" vertical="center" wrapText="1"/>
    </xf>
    <xf numFmtId="0" fontId="4" fillId="0" borderId="12" xfId="1" applyFont="1" applyBorder="1" applyAlignment="1">
      <alignment horizontal="center" vertical="center"/>
    </xf>
    <xf numFmtId="0" fontId="49" fillId="0" borderId="13" xfId="1" applyBorder="1" applyAlignment="1">
      <alignment horizontal="center" vertical="center"/>
    </xf>
    <xf numFmtId="0" fontId="49" fillId="0" borderId="14" xfId="1" applyBorder="1" applyAlignment="1">
      <alignment horizontal="center" vertical="center"/>
    </xf>
    <xf numFmtId="0" fontId="49" fillId="0" borderId="11" xfId="1" applyBorder="1" applyAlignment="1">
      <alignment horizontal="center" vertical="center"/>
    </xf>
    <xf numFmtId="0" fontId="49" fillId="0" borderId="0" xfId="1" applyBorder="1" applyAlignment="1">
      <alignment horizontal="center" vertical="center"/>
    </xf>
    <xf numFmtId="0" fontId="49" fillId="0" borderId="17" xfId="1" applyBorder="1" applyAlignment="1">
      <alignment horizontal="center" vertical="center"/>
    </xf>
    <xf numFmtId="0" fontId="49" fillId="0" borderId="8" xfId="1" applyBorder="1" applyAlignment="1">
      <alignment horizontal="center" vertical="center"/>
    </xf>
    <xf numFmtId="0" fontId="49" fillId="0" borderId="7" xfId="1" applyBorder="1" applyAlignment="1">
      <alignment horizontal="center" vertical="center"/>
    </xf>
    <xf numFmtId="0" fontId="49" fillId="0" borderId="15" xfId="1" applyBorder="1" applyAlignment="1">
      <alignment horizontal="center" vertical="center"/>
    </xf>
    <xf numFmtId="2" fontId="24" fillId="0" borderId="1" xfId="1" applyNumberFormat="1" applyFont="1" applyBorder="1" applyAlignment="1">
      <alignment horizontal="center" vertical="center"/>
    </xf>
    <xf numFmtId="2" fontId="24" fillId="0" borderId="10" xfId="1" applyNumberFormat="1" applyFont="1" applyBorder="1" applyAlignment="1">
      <alignment horizontal="center" vertical="center"/>
    </xf>
    <xf numFmtId="2" fontId="24" fillId="0" borderId="3" xfId="1" applyNumberFormat="1" applyFont="1" applyBorder="1" applyAlignment="1">
      <alignment horizontal="center" vertical="center"/>
    </xf>
    <xf numFmtId="0" fontId="25" fillId="0" borderId="5" xfId="1" applyFont="1" applyBorder="1" applyAlignment="1">
      <alignment horizontal="center" vertical="center" wrapText="1"/>
    </xf>
    <xf numFmtId="0" fontId="25" fillId="0" borderId="9" xfId="1" applyFont="1" applyBorder="1" applyAlignment="1">
      <alignment horizontal="center" vertical="center" wrapText="1"/>
    </xf>
    <xf numFmtId="0" fontId="25" fillId="0" borderId="6" xfId="1" applyFont="1" applyBorder="1" applyAlignment="1">
      <alignment horizontal="center" vertical="center" wrapText="1"/>
    </xf>
    <xf numFmtId="0" fontId="28" fillId="0" borderId="0" xfId="1" applyFont="1" applyAlignment="1">
      <alignment horizontal="center"/>
    </xf>
    <xf numFmtId="0" fontId="78" fillId="0" borderId="0" xfId="1" applyFont="1" applyAlignment="1">
      <alignment horizontal="center"/>
    </xf>
    <xf numFmtId="0" fontId="17" fillId="0" borderId="0" xfId="0" applyFont="1" applyAlignment="1">
      <alignment horizontal="justify" vertical="top" wrapText="1"/>
    </xf>
    <xf numFmtId="0" fontId="12" fillId="0" borderId="0" xfId="0" applyFont="1" applyAlignment="1">
      <alignment horizontal="justify" vertical="top" wrapText="1"/>
    </xf>
    <xf numFmtId="0" fontId="0" fillId="0" borderId="0" xfId="0" applyAlignment="1">
      <alignment wrapText="1"/>
    </xf>
    <xf numFmtId="0" fontId="25" fillId="0" borderId="1" xfId="1" applyFont="1" applyBorder="1" applyAlignment="1">
      <alignment horizontal="center" vertical="center"/>
    </xf>
    <xf numFmtId="0" fontId="25" fillId="0" borderId="10" xfId="1" applyFont="1" applyBorder="1" applyAlignment="1">
      <alignment horizontal="center" vertical="center"/>
    </xf>
    <xf numFmtId="0" fontId="25" fillId="0" borderId="3" xfId="1" applyFont="1" applyBorder="1" applyAlignment="1">
      <alignment horizontal="center" vertical="center"/>
    </xf>
    <xf numFmtId="0" fontId="27" fillId="0" borderId="10" xfId="1" applyFont="1" applyBorder="1" applyAlignment="1">
      <alignment horizontal="center" vertical="center" wrapText="1"/>
    </xf>
    <xf numFmtId="0" fontId="25" fillId="0" borderId="2" xfId="1" applyFont="1" applyBorder="1" applyAlignment="1">
      <alignment horizontal="center" vertical="center" wrapText="1"/>
    </xf>
    <xf numFmtId="0" fontId="8" fillId="0" borderId="0" xfId="3" applyFont="1" applyAlignment="1">
      <alignment horizontal="right"/>
    </xf>
    <xf numFmtId="0" fontId="9" fillId="0" borderId="0" xfId="3" applyFont="1" applyAlignment="1">
      <alignment horizontal="center"/>
    </xf>
    <xf numFmtId="0" fontId="10" fillId="0" borderId="0" xfId="3" applyFont="1" applyAlignment="1">
      <alignment horizontal="center"/>
    </xf>
    <xf numFmtId="0" fontId="7" fillId="0" borderId="0" xfId="3" applyFont="1" applyAlignment="1">
      <alignment horizontal="left"/>
    </xf>
    <xf numFmtId="0" fontId="22" fillId="0" borderId="5" xfId="3" applyFont="1" applyBorder="1" applyAlignment="1">
      <alignment horizontal="center" vertical="center" wrapText="1"/>
    </xf>
    <xf numFmtId="0" fontId="22" fillId="0" borderId="9" xfId="3" applyFont="1" applyBorder="1" applyAlignment="1">
      <alignment horizontal="center" vertical="center" wrapText="1"/>
    </xf>
    <xf numFmtId="0" fontId="22" fillId="0" borderId="6" xfId="3" applyFont="1" applyBorder="1" applyAlignment="1">
      <alignment horizontal="center" vertical="center" wrapText="1"/>
    </xf>
    <xf numFmtId="0" fontId="13" fillId="0" borderId="5" xfId="3" applyFont="1" applyBorder="1" applyAlignment="1">
      <alignment horizontal="center" vertical="top" wrapText="1"/>
    </xf>
    <xf numFmtId="0" fontId="13" fillId="0" borderId="6" xfId="3" applyFont="1" applyBorder="1" applyAlignment="1">
      <alignment horizontal="center" vertical="top" wrapText="1"/>
    </xf>
    <xf numFmtId="0" fontId="22" fillId="0" borderId="1" xfId="3" applyFont="1" applyBorder="1" applyAlignment="1">
      <alignment horizontal="center" vertical="center" wrapText="1"/>
    </xf>
    <xf numFmtId="0" fontId="22" fillId="0" borderId="10" xfId="3" applyFont="1" applyBorder="1" applyAlignment="1">
      <alignment horizontal="center" vertical="center" wrapText="1"/>
    </xf>
    <xf numFmtId="0" fontId="22" fillId="0" borderId="3" xfId="3" applyFont="1" applyBorder="1" applyAlignment="1">
      <alignment horizontal="center" vertical="center" wrapText="1"/>
    </xf>
    <xf numFmtId="0" fontId="22" fillId="0" borderId="7" xfId="3" applyFont="1" applyBorder="1" applyAlignment="1">
      <alignment horizontal="center"/>
    </xf>
    <xf numFmtId="0" fontId="17" fillId="0" borderId="0" xfId="3" applyFont="1" applyAlignment="1">
      <alignment horizontal="center"/>
    </xf>
    <xf numFmtId="0" fontId="17" fillId="0" borderId="0" xfId="3" applyFont="1" applyAlignment="1">
      <alignment horizontal="center" vertical="top" wrapText="1"/>
    </xf>
    <xf numFmtId="0" fontId="22" fillId="0" borderId="5" xfId="3" applyFont="1" applyBorder="1" applyAlignment="1">
      <alignment horizontal="center" vertical="center"/>
    </xf>
    <xf numFmtId="0" fontId="22" fillId="0" borderId="9" xfId="3" applyFont="1" applyBorder="1" applyAlignment="1">
      <alignment horizontal="center" vertical="center"/>
    </xf>
    <xf numFmtId="0" fontId="22" fillId="0" borderId="6" xfId="3" applyFont="1" applyBorder="1" applyAlignment="1">
      <alignment horizontal="center" vertical="center"/>
    </xf>
    <xf numFmtId="0" fontId="22" fillId="0" borderId="12" xfId="3" applyFont="1" applyBorder="1" applyAlignment="1">
      <alignment horizontal="center" vertical="center" wrapText="1"/>
    </xf>
    <xf numFmtId="0" fontId="22" fillId="0" borderId="13" xfId="3" applyFont="1" applyBorder="1" applyAlignment="1">
      <alignment horizontal="center" vertical="center" wrapText="1"/>
    </xf>
    <xf numFmtId="0" fontId="22" fillId="0" borderId="14" xfId="3" applyFont="1" applyBorder="1" applyAlignment="1">
      <alignment horizontal="center" vertical="center" wrapText="1"/>
    </xf>
    <xf numFmtId="0" fontId="22" fillId="0" borderId="8" xfId="3" applyFont="1" applyBorder="1" applyAlignment="1">
      <alignment horizontal="center" vertical="center" wrapText="1"/>
    </xf>
    <xf numFmtId="0" fontId="22" fillId="0" borderId="7" xfId="3" applyFont="1" applyBorder="1" applyAlignment="1">
      <alignment horizontal="center" vertical="center" wrapText="1"/>
    </xf>
    <xf numFmtId="0" fontId="22" fillId="0" borderId="15" xfId="3" applyFont="1" applyBorder="1" applyAlignment="1">
      <alignment horizontal="center" vertical="center" wrapText="1"/>
    </xf>
    <xf numFmtId="0" fontId="12" fillId="0" borderId="0" xfId="2" applyFont="1"/>
    <xf numFmtId="0" fontId="12" fillId="0" borderId="12" xfId="2" applyFont="1" applyBorder="1" applyAlignment="1">
      <alignment horizontal="center" vertical="center"/>
    </xf>
    <xf numFmtId="0" fontId="12" fillId="0" borderId="13" xfId="2" applyFont="1" applyBorder="1" applyAlignment="1">
      <alignment horizontal="center" vertical="center"/>
    </xf>
    <xf numFmtId="0" fontId="12" fillId="0" borderId="14" xfId="2" applyFont="1" applyBorder="1" applyAlignment="1">
      <alignment horizontal="center" vertical="center"/>
    </xf>
    <xf numFmtId="0" fontId="12" fillId="0" borderId="11" xfId="2" applyFont="1" applyBorder="1" applyAlignment="1">
      <alignment horizontal="center" vertical="center"/>
    </xf>
    <xf numFmtId="0" fontId="12" fillId="0" borderId="0" xfId="2" applyFont="1" applyBorder="1" applyAlignment="1">
      <alignment horizontal="center" vertical="center"/>
    </xf>
    <xf numFmtId="0" fontId="12" fillId="0" borderId="17" xfId="2" applyFont="1" applyBorder="1" applyAlignment="1">
      <alignment horizontal="center" vertical="center"/>
    </xf>
    <xf numFmtId="0" fontId="12" fillId="0" borderId="8" xfId="2" applyFont="1" applyBorder="1" applyAlignment="1">
      <alignment horizontal="center" vertical="center"/>
    </xf>
    <xf numFmtId="0" fontId="12" fillId="0" borderId="7" xfId="2" applyFont="1" applyBorder="1" applyAlignment="1">
      <alignment horizontal="center" vertical="center"/>
    </xf>
    <xf numFmtId="0" fontId="12" fillId="0" borderId="15" xfId="2" applyFont="1" applyBorder="1" applyAlignment="1">
      <alignment horizontal="center" vertical="center"/>
    </xf>
    <xf numFmtId="0" fontId="7" fillId="0" borderId="0" xfId="2" applyFont="1" applyAlignment="1">
      <alignment horizontal="center"/>
    </xf>
    <xf numFmtId="0" fontId="7" fillId="0" borderId="0" xfId="2" applyFont="1" applyAlignment="1">
      <alignment horizontal="left"/>
    </xf>
    <xf numFmtId="0" fontId="22" fillId="0" borderId="0" xfId="2" applyFont="1" applyBorder="1" applyAlignment="1">
      <alignment horizontal="right"/>
    </xf>
    <xf numFmtId="0" fontId="10" fillId="0" borderId="0" xfId="2" applyFont="1" applyAlignment="1">
      <alignment horizontal="center" wrapText="1"/>
    </xf>
    <xf numFmtId="0" fontId="17" fillId="0" borderId="0" xfId="2" applyFont="1" applyBorder="1" applyAlignment="1">
      <alignment horizontal="center"/>
    </xf>
    <xf numFmtId="0" fontId="1" fillId="0" borderId="2" xfId="9" applyBorder="1"/>
    <xf numFmtId="2" fontId="1" fillId="0" borderId="2" xfId="9" applyNumberFormat="1" applyBorder="1"/>
    <xf numFmtId="0" fontId="1" fillId="0" borderId="2" xfId="9" applyBorder="1"/>
    <xf numFmtId="0" fontId="7" fillId="0" borderId="2" xfId="9" applyFont="1" applyBorder="1" applyAlignment="1">
      <alignment horizontal="center"/>
    </xf>
    <xf numFmtId="2" fontId="1" fillId="0" borderId="2" xfId="9" applyNumberFormat="1" applyBorder="1"/>
    <xf numFmtId="0" fontId="7" fillId="0" borderId="2" xfId="9" applyFont="1" applyBorder="1"/>
    <xf numFmtId="2" fontId="7" fillId="0" borderId="2" xfId="9" applyNumberFormat="1" applyFont="1" applyBorder="1"/>
    <xf numFmtId="0" fontId="12" fillId="0" borderId="2" xfId="9" applyFont="1" applyBorder="1" applyAlignment="1">
      <alignment horizontal="right"/>
    </xf>
    <xf numFmtId="2" fontId="12" fillId="0" borderId="2" xfId="9" applyNumberFormat="1" applyFont="1" applyBorder="1" applyAlignment="1">
      <alignment horizontal="right"/>
    </xf>
    <xf numFmtId="0" fontId="1" fillId="0" borderId="2" xfId="9" applyNumberFormat="1" applyBorder="1"/>
    <xf numFmtId="2" fontId="12" fillId="0" borderId="2" xfId="9" applyNumberFormat="1" applyFont="1" applyBorder="1"/>
    <xf numFmtId="0" fontId="7" fillId="0" borderId="2" xfId="9" applyFont="1" applyBorder="1" applyAlignment="1">
      <alignment horizontal="right"/>
    </xf>
    <xf numFmtId="2" fontId="7" fillId="0" borderId="2" xfId="9" applyNumberFormat="1" applyFont="1" applyBorder="1" applyAlignment="1">
      <alignment horizontal="right"/>
    </xf>
  </cellXfs>
  <cellStyles count="10">
    <cellStyle name="Hyperlink" xfId="6" builtinId="8"/>
    <cellStyle name="Normal" xfId="0" builtinId="0"/>
    <cellStyle name="Normal 2" xfId="1"/>
    <cellStyle name="Normal 2 2" xfId="5"/>
    <cellStyle name="Normal 2 2 2" xfId="7"/>
    <cellStyle name="Normal 3" xfId="2"/>
    <cellStyle name="Normal 3 2" xfId="3"/>
    <cellStyle name="Normal 4" xfId="4"/>
    <cellStyle name="Normal 5" xfId="9"/>
    <cellStyle name="Percent" xfId="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151261</xdr:rowOff>
    </xdr:from>
    <xdr:ext cx="9271663" cy="4551367"/>
    <xdr:sp macro="" textlink="">
      <xdr:nvSpPr>
        <xdr:cNvPr id="2" name="Rectangle 1"/>
        <xdr:cNvSpPr/>
      </xdr:nvSpPr>
      <xdr:spPr>
        <a:xfrm>
          <a:off x="82550" y="488446"/>
          <a:ext cx="9263856" cy="4531229"/>
        </a:xfrm>
        <a:prstGeom prst="rect">
          <a:avLst/>
        </a:prstGeom>
        <a:noFill/>
      </xdr:spPr>
      <xdr:txBody>
        <a:bodyPr wrap="square" lIns="91440" tIns="45720" rIns="91440" bIns="45720">
          <a:noAutofit/>
        </a:bodyPr>
        <a:lstStyle/>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2018-19</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State/UT</a:t>
          </a: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Tamil Nadu</a:t>
          </a: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 08.05.2018</a:t>
          </a:r>
          <a:endPar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55059</xdr:rowOff>
    </xdr:from>
    <xdr:ext cx="5588000" cy="2628220"/>
    <xdr:sp macro="" textlink="">
      <xdr:nvSpPr>
        <xdr:cNvPr id="2" name="Rectangle 1"/>
        <xdr:cNvSpPr/>
      </xdr:nvSpPr>
      <xdr:spPr>
        <a:xfrm>
          <a:off x="0" y="531309"/>
          <a:ext cx="5588000" cy="2628220"/>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2017-18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mailto:dsw@tn.nic.in"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4" zoomScaleSheetLayoutView="90" workbookViewId="0">
      <selection activeCell="R17" sqref="R17"/>
    </sheetView>
  </sheetViews>
  <sheetFormatPr defaultRowHeight="13.2"/>
  <cols>
    <col min="15" max="15" width="12.44140625" customWidth="1"/>
  </cols>
  <sheetData/>
  <printOptions horizontalCentered="1"/>
  <pageMargins left="0.70866141732283472" right="0.70866141732283472" top="0.23622047244094491" bottom="0"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topLeftCell="A16" zoomScaleSheetLayoutView="80" workbookViewId="0">
      <selection activeCell="G11" sqref="G11:G43"/>
    </sheetView>
  </sheetViews>
  <sheetFormatPr defaultRowHeight="13.2"/>
  <cols>
    <col min="1" max="1" width="6" customWidth="1"/>
    <col min="2" max="2" width="15.5546875" customWidth="1"/>
    <col min="3" max="3" width="11.33203125" customWidth="1"/>
    <col min="5" max="5" width="9.5546875" customWidth="1"/>
    <col min="6" max="6" width="9.88671875" customWidth="1"/>
    <col min="7" max="7" width="8.88671875" customWidth="1"/>
    <col min="8" max="8" width="10.5546875" customWidth="1"/>
    <col min="9" max="9" width="9.88671875" customWidth="1"/>
    <col min="11" max="11" width="11.88671875" customWidth="1"/>
    <col min="12" max="12" width="9.44140625" customWidth="1"/>
    <col min="13" max="13" width="12" customWidth="1"/>
    <col min="14" max="14" width="14.109375" customWidth="1"/>
  </cols>
  <sheetData>
    <row r="1" spans="1:19" ht="12.75" customHeight="1">
      <c r="D1" s="708"/>
      <c r="E1" s="708"/>
      <c r="F1" s="708"/>
      <c r="G1" s="708"/>
      <c r="H1" s="708"/>
      <c r="I1" s="708"/>
      <c r="J1" s="708"/>
      <c r="M1" s="89" t="s">
        <v>254</v>
      </c>
    </row>
    <row r="2" spans="1:19" ht="15">
      <c r="A2" s="645" t="s">
        <v>0</v>
      </c>
      <c r="B2" s="645"/>
      <c r="C2" s="645"/>
      <c r="D2" s="645"/>
      <c r="E2" s="645"/>
      <c r="F2" s="645"/>
      <c r="G2" s="645"/>
      <c r="H2" s="645"/>
      <c r="I2" s="645"/>
      <c r="J2" s="645"/>
      <c r="K2" s="645"/>
      <c r="L2" s="645"/>
      <c r="M2" s="645"/>
      <c r="N2" s="645"/>
    </row>
    <row r="3" spans="1:19" ht="21">
      <c r="A3" s="705" t="s">
        <v>652</v>
      </c>
      <c r="B3" s="705"/>
      <c r="C3" s="705"/>
      <c r="D3" s="705"/>
      <c r="E3" s="705"/>
      <c r="F3" s="705"/>
      <c r="G3" s="705"/>
      <c r="H3" s="705"/>
      <c r="I3" s="705"/>
      <c r="J3" s="705"/>
      <c r="K3" s="705"/>
      <c r="L3" s="705"/>
      <c r="M3" s="705"/>
      <c r="N3" s="705"/>
    </row>
    <row r="4" spans="1:19" ht="11.25" customHeight="1"/>
    <row r="5" spans="1:19" ht="15.6">
      <c r="A5" s="706" t="s">
        <v>659</v>
      </c>
      <c r="B5" s="706"/>
      <c r="C5" s="706"/>
      <c r="D5" s="706"/>
      <c r="E5" s="706"/>
      <c r="F5" s="706"/>
      <c r="G5" s="706"/>
      <c r="H5" s="706"/>
      <c r="I5" s="706"/>
      <c r="J5" s="706"/>
      <c r="K5" s="706"/>
      <c r="L5" s="706"/>
      <c r="M5" s="706"/>
      <c r="N5" s="706"/>
    </row>
    <row r="7" spans="1:19">
      <c r="A7" s="707" t="s">
        <v>938</v>
      </c>
      <c r="B7" s="707"/>
      <c r="L7" s="780" t="s">
        <v>966</v>
      </c>
      <c r="M7" s="780"/>
      <c r="N7" s="780"/>
      <c r="O7" s="97"/>
    </row>
    <row r="8" spans="1:19" ht="15.75" customHeight="1">
      <c r="A8" s="781" t="s">
        <v>2</v>
      </c>
      <c r="B8" s="781" t="s">
        <v>3</v>
      </c>
      <c r="C8" s="702" t="s">
        <v>4</v>
      </c>
      <c r="D8" s="702"/>
      <c r="E8" s="702"/>
      <c r="F8" s="731"/>
      <c r="G8" s="731"/>
      <c r="H8" s="702" t="s">
        <v>96</v>
      </c>
      <c r="I8" s="702"/>
      <c r="J8" s="702"/>
      <c r="K8" s="702"/>
      <c r="L8" s="702"/>
      <c r="M8" s="781" t="s">
        <v>130</v>
      </c>
      <c r="N8" s="690" t="s">
        <v>131</v>
      </c>
    </row>
    <row r="9" spans="1:19" ht="52.8">
      <c r="A9" s="782"/>
      <c r="B9" s="782"/>
      <c r="C9" s="546" t="s">
        <v>5</v>
      </c>
      <c r="D9" s="546" t="s">
        <v>6</v>
      </c>
      <c r="E9" s="546" t="s">
        <v>361</v>
      </c>
      <c r="F9" s="546" t="s">
        <v>94</v>
      </c>
      <c r="G9" s="546" t="s">
        <v>113</v>
      </c>
      <c r="H9" s="546" t="s">
        <v>5</v>
      </c>
      <c r="I9" s="546" t="s">
        <v>6</v>
      </c>
      <c r="J9" s="546" t="s">
        <v>361</v>
      </c>
      <c r="K9" s="557" t="s">
        <v>94</v>
      </c>
      <c r="L9" s="557" t="s">
        <v>114</v>
      </c>
      <c r="M9" s="782"/>
      <c r="N9" s="690"/>
      <c r="R9" s="10"/>
      <c r="S9" s="10"/>
    </row>
    <row r="10" spans="1:19" s="12" customFormat="1">
      <c r="A10" s="3">
        <v>1</v>
      </c>
      <c r="B10" s="3">
        <v>2</v>
      </c>
      <c r="C10" s="3">
        <v>3</v>
      </c>
      <c r="D10" s="3">
        <v>4</v>
      </c>
      <c r="E10" s="3">
        <v>5</v>
      </c>
      <c r="F10" s="3">
        <v>6</v>
      </c>
      <c r="G10" s="3">
        <v>7</v>
      </c>
      <c r="H10" s="3">
        <v>8</v>
      </c>
      <c r="I10" s="3">
        <v>9</v>
      </c>
      <c r="J10" s="3">
        <v>10</v>
      </c>
      <c r="K10" s="2">
        <v>11</v>
      </c>
      <c r="L10" s="96">
        <v>12</v>
      </c>
      <c r="M10" s="96">
        <v>13</v>
      </c>
      <c r="N10" s="2">
        <v>14</v>
      </c>
    </row>
    <row r="11" spans="1:19">
      <c r="A11" s="302">
        <v>1</v>
      </c>
      <c r="B11" s="303" t="s">
        <v>820</v>
      </c>
      <c r="C11" s="326">
        <v>103</v>
      </c>
      <c r="D11" s="326">
        <v>14</v>
      </c>
      <c r="E11" s="294">
        <v>0</v>
      </c>
      <c r="F11" s="294">
        <v>0</v>
      </c>
      <c r="G11" s="6">
        <f>C11+D11+E11+F11</f>
        <v>117</v>
      </c>
      <c r="H11" s="326">
        <v>103</v>
      </c>
      <c r="I11" s="326">
        <v>14</v>
      </c>
      <c r="J11" s="294">
        <v>0</v>
      </c>
      <c r="K11" s="294">
        <v>0</v>
      </c>
      <c r="L11" s="6">
        <f>H11+I11+J11+K11</f>
        <v>117</v>
      </c>
      <c r="M11" s="6"/>
      <c r="N11" s="6"/>
    </row>
    <row r="12" spans="1:19">
      <c r="A12" s="302">
        <v>2</v>
      </c>
      <c r="B12" s="303" t="s">
        <v>821</v>
      </c>
      <c r="C12" s="326">
        <v>77</v>
      </c>
      <c r="D12" s="326">
        <v>145</v>
      </c>
      <c r="E12" s="294">
        <v>0</v>
      </c>
      <c r="F12" s="294">
        <v>0</v>
      </c>
      <c r="G12" s="6">
        <f t="shared" ref="G12:G43" si="0">C12+D12+E12+F12</f>
        <v>222</v>
      </c>
      <c r="H12" s="326">
        <v>77</v>
      </c>
      <c r="I12" s="326">
        <v>145</v>
      </c>
      <c r="J12" s="294">
        <v>0</v>
      </c>
      <c r="K12" s="294">
        <v>0</v>
      </c>
      <c r="L12" s="6">
        <f t="shared" ref="L12:L43" si="1">H12+I12+J12+K12</f>
        <v>222</v>
      </c>
      <c r="M12" s="6"/>
      <c r="N12" s="6"/>
    </row>
    <row r="13" spans="1:19">
      <c r="A13" s="302">
        <v>3</v>
      </c>
      <c r="B13" s="303" t="s">
        <v>822</v>
      </c>
      <c r="C13" s="318">
        <v>176</v>
      </c>
      <c r="D13" s="318">
        <v>60</v>
      </c>
      <c r="E13" s="294">
        <v>0</v>
      </c>
      <c r="F13" s="294">
        <v>0</v>
      </c>
      <c r="G13" s="6">
        <f t="shared" si="0"/>
        <v>236</v>
      </c>
      <c r="H13" s="318">
        <v>176</v>
      </c>
      <c r="I13" s="318">
        <v>60</v>
      </c>
      <c r="J13" s="294">
        <v>0</v>
      </c>
      <c r="K13" s="294">
        <v>0</v>
      </c>
      <c r="L13" s="6">
        <f t="shared" si="1"/>
        <v>236</v>
      </c>
      <c r="M13" s="6"/>
      <c r="N13" s="6"/>
    </row>
    <row r="14" spans="1:19">
      <c r="A14" s="302">
        <v>4</v>
      </c>
      <c r="B14" s="303" t="s">
        <v>823</v>
      </c>
      <c r="C14" s="318">
        <v>216</v>
      </c>
      <c r="D14" s="318">
        <v>35</v>
      </c>
      <c r="E14" s="294">
        <v>0</v>
      </c>
      <c r="F14" s="294">
        <v>0</v>
      </c>
      <c r="G14" s="6">
        <f t="shared" si="0"/>
        <v>251</v>
      </c>
      <c r="H14" s="318">
        <v>216</v>
      </c>
      <c r="I14" s="318">
        <v>35</v>
      </c>
      <c r="J14" s="294">
        <v>0</v>
      </c>
      <c r="K14" s="294">
        <v>0</v>
      </c>
      <c r="L14" s="6">
        <f t="shared" si="1"/>
        <v>251</v>
      </c>
      <c r="M14" s="6"/>
      <c r="N14" s="6"/>
    </row>
    <row r="15" spans="1:19">
      <c r="A15" s="302">
        <v>5</v>
      </c>
      <c r="B15" s="303" t="s">
        <v>824</v>
      </c>
      <c r="C15" s="318">
        <v>218</v>
      </c>
      <c r="D15" s="318">
        <v>6</v>
      </c>
      <c r="E15" s="294">
        <v>0</v>
      </c>
      <c r="F15" s="294">
        <v>0</v>
      </c>
      <c r="G15" s="6">
        <f t="shared" si="0"/>
        <v>224</v>
      </c>
      <c r="H15" s="318">
        <v>218</v>
      </c>
      <c r="I15" s="318">
        <v>6</v>
      </c>
      <c r="J15" s="294">
        <v>0</v>
      </c>
      <c r="K15" s="294">
        <v>0</v>
      </c>
      <c r="L15" s="6">
        <f t="shared" si="1"/>
        <v>224</v>
      </c>
      <c r="M15" s="6"/>
      <c r="N15" s="6"/>
    </row>
    <row r="16" spans="1:19">
      <c r="A16" s="302">
        <v>6</v>
      </c>
      <c r="B16" s="303" t="s">
        <v>825</v>
      </c>
      <c r="C16" s="318">
        <v>153</v>
      </c>
      <c r="D16" s="318">
        <v>54</v>
      </c>
      <c r="E16" s="294">
        <v>0</v>
      </c>
      <c r="F16" s="294">
        <v>0</v>
      </c>
      <c r="G16" s="6">
        <f t="shared" si="0"/>
        <v>207</v>
      </c>
      <c r="H16" s="318">
        <v>153</v>
      </c>
      <c r="I16" s="318">
        <v>54</v>
      </c>
      <c r="J16" s="294">
        <v>0</v>
      </c>
      <c r="K16" s="294">
        <v>0</v>
      </c>
      <c r="L16" s="6">
        <f t="shared" si="1"/>
        <v>207</v>
      </c>
      <c r="M16" s="6"/>
      <c r="N16" s="6"/>
    </row>
    <row r="17" spans="1:14">
      <c r="A17" s="302">
        <v>7</v>
      </c>
      <c r="B17" s="303" t="s">
        <v>826</v>
      </c>
      <c r="C17" s="318">
        <v>111</v>
      </c>
      <c r="D17" s="318">
        <v>26</v>
      </c>
      <c r="E17" s="294">
        <v>0</v>
      </c>
      <c r="F17" s="294">
        <v>0</v>
      </c>
      <c r="G17" s="6">
        <f t="shared" si="0"/>
        <v>137</v>
      </c>
      <c r="H17" s="318">
        <v>111</v>
      </c>
      <c r="I17" s="318">
        <v>26</v>
      </c>
      <c r="J17" s="294">
        <v>0</v>
      </c>
      <c r="K17" s="294">
        <v>0</v>
      </c>
      <c r="L17" s="6">
        <f t="shared" si="1"/>
        <v>137</v>
      </c>
      <c r="M17" s="6"/>
      <c r="N17" s="6"/>
    </row>
    <row r="18" spans="1:14">
      <c r="A18" s="302">
        <v>8</v>
      </c>
      <c r="B18" s="303" t="s">
        <v>827</v>
      </c>
      <c r="C18" s="318">
        <v>222</v>
      </c>
      <c r="D18" s="318">
        <v>58</v>
      </c>
      <c r="E18" s="294">
        <v>0</v>
      </c>
      <c r="F18" s="294">
        <v>0</v>
      </c>
      <c r="G18" s="6">
        <f t="shared" si="0"/>
        <v>280</v>
      </c>
      <c r="H18" s="318">
        <v>222</v>
      </c>
      <c r="I18" s="318">
        <v>58</v>
      </c>
      <c r="J18" s="294">
        <v>0</v>
      </c>
      <c r="K18" s="294">
        <v>0</v>
      </c>
      <c r="L18" s="6">
        <f t="shared" si="1"/>
        <v>280</v>
      </c>
      <c r="M18" s="6"/>
      <c r="N18" s="6"/>
    </row>
    <row r="19" spans="1:14">
      <c r="A19" s="302">
        <v>9</v>
      </c>
      <c r="B19" s="303" t="s">
        <v>828</v>
      </c>
      <c r="C19" s="318">
        <v>163</v>
      </c>
      <c r="D19" s="318">
        <v>94</v>
      </c>
      <c r="E19" s="294">
        <v>0</v>
      </c>
      <c r="F19" s="294">
        <v>0</v>
      </c>
      <c r="G19" s="6">
        <f t="shared" si="0"/>
        <v>257</v>
      </c>
      <c r="H19" s="318">
        <v>163</v>
      </c>
      <c r="I19" s="318">
        <v>94</v>
      </c>
      <c r="J19" s="294">
        <v>0</v>
      </c>
      <c r="K19" s="294">
        <v>0</v>
      </c>
      <c r="L19" s="6">
        <f t="shared" si="1"/>
        <v>257</v>
      </c>
      <c r="M19" s="6"/>
      <c r="N19" s="6"/>
    </row>
    <row r="20" spans="1:14">
      <c r="A20" s="302">
        <v>10</v>
      </c>
      <c r="B20" s="303" t="s">
        <v>829</v>
      </c>
      <c r="C20" s="318">
        <v>106</v>
      </c>
      <c r="D20" s="318">
        <v>12</v>
      </c>
      <c r="E20" s="294">
        <v>0</v>
      </c>
      <c r="F20" s="294">
        <v>0</v>
      </c>
      <c r="G20" s="6">
        <f t="shared" si="0"/>
        <v>118</v>
      </c>
      <c r="H20" s="318">
        <v>106</v>
      </c>
      <c r="I20" s="318">
        <v>12</v>
      </c>
      <c r="J20" s="294">
        <v>0</v>
      </c>
      <c r="K20" s="294">
        <v>0</v>
      </c>
      <c r="L20" s="6">
        <f t="shared" si="1"/>
        <v>118</v>
      </c>
      <c r="M20" s="6"/>
      <c r="N20" s="6"/>
    </row>
    <row r="21" spans="1:14">
      <c r="A21" s="302">
        <v>11</v>
      </c>
      <c r="B21" s="303" t="s">
        <v>830</v>
      </c>
      <c r="C21" s="318">
        <v>258</v>
      </c>
      <c r="D21" s="318">
        <v>10</v>
      </c>
      <c r="E21" s="294">
        <v>0</v>
      </c>
      <c r="F21" s="294">
        <v>0</v>
      </c>
      <c r="G21" s="6">
        <f t="shared" si="0"/>
        <v>268</v>
      </c>
      <c r="H21" s="318">
        <v>258</v>
      </c>
      <c r="I21" s="318">
        <v>10</v>
      </c>
      <c r="J21" s="294">
        <v>0</v>
      </c>
      <c r="K21" s="294">
        <v>0</v>
      </c>
      <c r="L21" s="6">
        <f t="shared" si="1"/>
        <v>268</v>
      </c>
      <c r="M21" s="6"/>
      <c r="N21" s="6"/>
    </row>
    <row r="22" spans="1:14">
      <c r="A22" s="302">
        <v>12</v>
      </c>
      <c r="B22" s="303" t="s">
        <v>831</v>
      </c>
      <c r="C22" s="318">
        <v>203</v>
      </c>
      <c r="D22" s="318">
        <v>79</v>
      </c>
      <c r="E22" s="294">
        <v>0</v>
      </c>
      <c r="F22" s="294">
        <v>0</v>
      </c>
      <c r="G22" s="6">
        <f t="shared" si="0"/>
        <v>282</v>
      </c>
      <c r="H22" s="318">
        <v>203</v>
      </c>
      <c r="I22" s="318">
        <v>79</v>
      </c>
      <c r="J22" s="294">
        <v>0</v>
      </c>
      <c r="K22" s="294">
        <v>0</v>
      </c>
      <c r="L22" s="6">
        <f t="shared" si="1"/>
        <v>282</v>
      </c>
      <c r="M22" s="6"/>
      <c r="N22" s="6"/>
    </row>
    <row r="23" spans="1:14">
      <c r="A23" s="302">
        <v>13</v>
      </c>
      <c r="B23" s="303" t="s">
        <v>832</v>
      </c>
      <c r="C23" s="318">
        <v>114</v>
      </c>
      <c r="D23" s="318">
        <v>51</v>
      </c>
      <c r="E23" s="294">
        <v>0</v>
      </c>
      <c r="F23" s="294">
        <v>0</v>
      </c>
      <c r="G23" s="6">
        <f t="shared" si="0"/>
        <v>165</v>
      </c>
      <c r="H23" s="318">
        <v>114</v>
      </c>
      <c r="I23" s="318">
        <v>51</v>
      </c>
      <c r="J23" s="294">
        <v>0</v>
      </c>
      <c r="K23" s="294">
        <v>0</v>
      </c>
      <c r="L23" s="6">
        <f t="shared" si="1"/>
        <v>165</v>
      </c>
      <c r="M23" s="6"/>
      <c r="N23" s="6"/>
    </row>
    <row r="24" spans="1:14">
      <c r="A24" s="302">
        <v>14</v>
      </c>
      <c r="B24" s="303" t="s">
        <v>833</v>
      </c>
      <c r="C24" s="318">
        <v>132</v>
      </c>
      <c r="D24" s="318">
        <v>13</v>
      </c>
      <c r="E24" s="294">
        <v>0</v>
      </c>
      <c r="F24" s="294">
        <v>0</v>
      </c>
      <c r="G24" s="6">
        <f t="shared" si="0"/>
        <v>145</v>
      </c>
      <c r="H24" s="318">
        <v>132</v>
      </c>
      <c r="I24" s="318">
        <v>13</v>
      </c>
      <c r="J24" s="294">
        <v>0</v>
      </c>
      <c r="K24" s="294">
        <v>0</v>
      </c>
      <c r="L24" s="6">
        <f>H24+I24+J24+K24</f>
        <v>145</v>
      </c>
      <c r="M24" s="6"/>
      <c r="N24" s="6"/>
    </row>
    <row r="25" spans="1:14">
      <c r="A25" s="302">
        <v>15</v>
      </c>
      <c r="B25" s="303" t="s">
        <v>834</v>
      </c>
      <c r="C25" s="318">
        <v>82</v>
      </c>
      <c r="D25" s="318">
        <v>13</v>
      </c>
      <c r="E25" s="294">
        <v>0</v>
      </c>
      <c r="F25" s="294">
        <v>0</v>
      </c>
      <c r="G25" s="6">
        <f t="shared" si="0"/>
        <v>95</v>
      </c>
      <c r="H25" s="318">
        <v>82</v>
      </c>
      <c r="I25" s="318">
        <v>13</v>
      </c>
      <c r="J25" s="294">
        <v>0</v>
      </c>
      <c r="K25" s="294">
        <v>0</v>
      </c>
      <c r="L25" s="6">
        <f t="shared" si="1"/>
        <v>95</v>
      </c>
      <c r="M25" s="6"/>
      <c r="N25" s="6"/>
    </row>
    <row r="26" spans="1:14">
      <c r="A26" s="302">
        <v>16</v>
      </c>
      <c r="B26" s="303" t="s">
        <v>835</v>
      </c>
      <c r="C26" s="318">
        <v>77</v>
      </c>
      <c r="D26" s="318">
        <v>13</v>
      </c>
      <c r="E26" s="294">
        <v>0</v>
      </c>
      <c r="F26" s="294">
        <v>0</v>
      </c>
      <c r="G26" s="6">
        <f t="shared" si="0"/>
        <v>90</v>
      </c>
      <c r="H26" s="318">
        <v>77</v>
      </c>
      <c r="I26" s="318">
        <v>13</v>
      </c>
      <c r="J26" s="294">
        <v>0</v>
      </c>
      <c r="K26" s="294">
        <v>0</v>
      </c>
      <c r="L26" s="6">
        <f t="shared" si="1"/>
        <v>90</v>
      </c>
      <c r="M26" s="6"/>
      <c r="N26" s="6"/>
    </row>
    <row r="27" spans="1:14">
      <c r="A27" s="302">
        <v>17</v>
      </c>
      <c r="B27" s="303" t="s">
        <v>836</v>
      </c>
      <c r="C27" s="318">
        <v>207</v>
      </c>
      <c r="D27" s="318">
        <v>26</v>
      </c>
      <c r="E27" s="294">
        <v>0</v>
      </c>
      <c r="F27" s="294">
        <v>0</v>
      </c>
      <c r="G27" s="6">
        <f t="shared" si="0"/>
        <v>233</v>
      </c>
      <c r="H27" s="318">
        <v>207</v>
      </c>
      <c r="I27" s="318">
        <v>26</v>
      </c>
      <c r="J27" s="294">
        <v>0</v>
      </c>
      <c r="K27" s="294">
        <v>0</v>
      </c>
      <c r="L27" s="6">
        <f t="shared" si="1"/>
        <v>233</v>
      </c>
      <c r="M27" s="6"/>
      <c r="N27" s="6"/>
    </row>
    <row r="28" spans="1:14">
      <c r="A28" s="302">
        <v>18</v>
      </c>
      <c r="B28" s="303" t="s">
        <v>837</v>
      </c>
      <c r="C28" s="318">
        <v>124</v>
      </c>
      <c r="D28" s="318">
        <v>41</v>
      </c>
      <c r="E28" s="294">
        <v>0</v>
      </c>
      <c r="F28" s="294">
        <v>0</v>
      </c>
      <c r="G28" s="6">
        <f t="shared" si="0"/>
        <v>165</v>
      </c>
      <c r="H28" s="318">
        <v>124</v>
      </c>
      <c r="I28" s="318">
        <v>41</v>
      </c>
      <c r="J28" s="294">
        <v>0</v>
      </c>
      <c r="K28" s="294">
        <v>0</v>
      </c>
      <c r="L28" s="6">
        <f t="shared" si="1"/>
        <v>165</v>
      </c>
      <c r="M28" s="6"/>
      <c r="N28" s="6"/>
    </row>
    <row r="29" spans="1:14">
      <c r="A29" s="302">
        <v>19</v>
      </c>
      <c r="B29" s="303" t="s">
        <v>838</v>
      </c>
      <c r="C29" s="318">
        <v>256</v>
      </c>
      <c r="D29" s="318">
        <v>31</v>
      </c>
      <c r="E29" s="294">
        <v>0</v>
      </c>
      <c r="F29" s="294">
        <v>0</v>
      </c>
      <c r="G29" s="6">
        <f t="shared" si="0"/>
        <v>287</v>
      </c>
      <c r="H29" s="318">
        <v>256</v>
      </c>
      <c r="I29" s="318">
        <v>31</v>
      </c>
      <c r="J29" s="294">
        <v>0</v>
      </c>
      <c r="K29" s="294">
        <v>0</v>
      </c>
      <c r="L29" s="6">
        <f t="shared" si="1"/>
        <v>287</v>
      </c>
      <c r="M29" s="6"/>
      <c r="N29" s="6"/>
    </row>
    <row r="30" spans="1:14">
      <c r="A30" s="302">
        <v>20</v>
      </c>
      <c r="B30" s="303" t="s">
        <v>839</v>
      </c>
      <c r="C30" s="318">
        <v>133</v>
      </c>
      <c r="D30" s="318">
        <v>50</v>
      </c>
      <c r="E30" s="294">
        <v>0</v>
      </c>
      <c r="F30" s="294">
        <v>0</v>
      </c>
      <c r="G30" s="6">
        <f t="shared" si="0"/>
        <v>183</v>
      </c>
      <c r="H30" s="318">
        <v>133</v>
      </c>
      <c r="I30" s="318">
        <v>50</v>
      </c>
      <c r="J30" s="294">
        <v>0</v>
      </c>
      <c r="K30" s="294">
        <v>0</v>
      </c>
      <c r="L30" s="6">
        <f t="shared" si="1"/>
        <v>183</v>
      </c>
      <c r="M30" s="6"/>
      <c r="N30" s="6"/>
    </row>
    <row r="31" spans="1:14">
      <c r="A31" s="302">
        <v>21</v>
      </c>
      <c r="B31" s="303" t="s">
        <v>840</v>
      </c>
      <c r="C31" s="318">
        <v>201</v>
      </c>
      <c r="D31" s="318">
        <v>51</v>
      </c>
      <c r="E31" s="294">
        <v>0</v>
      </c>
      <c r="F31" s="294">
        <v>0</v>
      </c>
      <c r="G31" s="6">
        <f t="shared" si="0"/>
        <v>252</v>
      </c>
      <c r="H31" s="318">
        <v>201</v>
      </c>
      <c r="I31" s="318">
        <v>51</v>
      </c>
      <c r="J31" s="294">
        <v>0</v>
      </c>
      <c r="K31" s="294">
        <v>0</v>
      </c>
      <c r="L31" s="6">
        <f t="shared" si="1"/>
        <v>252</v>
      </c>
      <c r="M31" s="6"/>
      <c r="N31" s="6"/>
    </row>
    <row r="32" spans="1:14">
      <c r="A32" s="302">
        <v>22</v>
      </c>
      <c r="B32" s="303" t="s">
        <v>841</v>
      </c>
      <c r="C32" s="318">
        <v>85</v>
      </c>
      <c r="D32" s="318">
        <v>29</v>
      </c>
      <c r="E32" s="294">
        <v>0</v>
      </c>
      <c r="F32" s="294">
        <v>0</v>
      </c>
      <c r="G32" s="6">
        <f t="shared" si="0"/>
        <v>114</v>
      </c>
      <c r="H32" s="318">
        <v>85</v>
      </c>
      <c r="I32" s="318">
        <v>29</v>
      </c>
      <c r="J32" s="294">
        <v>0</v>
      </c>
      <c r="K32" s="294">
        <v>0</v>
      </c>
      <c r="L32" s="6">
        <f t="shared" si="1"/>
        <v>114</v>
      </c>
      <c r="M32" s="6"/>
      <c r="N32" s="6"/>
    </row>
    <row r="33" spans="1:14">
      <c r="A33" s="302">
        <v>23</v>
      </c>
      <c r="B33" s="303" t="s">
        <v>842</v>
      </c>
      <c r="C33" s="294">
        <v>167</v>
      </c>
      <c r="D33" s="294">
        <v>86</v>
      </c>
      <c r="E33" s="294">
        <v>0</v>
      </c>
      <c r="F33" s="294">
        <v>0</v>
      </c>
      <c r="G33" s="6">
        <f t="shared" si="0"/>
        <v>253</v>
      </c>
      <c r="H33" s="294">
        <v>167</v>
      </c>
      <c r="I33" s="294">
        <v>86</v>
      </c>
      <c r="J33" s="294">
        <v>0</v>
      </c>
      <c r="K33" s="294">
        <v>0</v>
      </c>
      <c r="L33" s="6">
        <f t="shared" si="1"/>
        <v>253</v>
      </c>
      <c r="M33" s="6"/>
      <c r="N33" s="6"/>
    </row>
    <row r="34" spans="1:14">
      <c r="A34" s="302">
        <v>24</v>
      </c>
      <c r="B34" s="303" t="s">
        <v>843</v>
      </c>
      <c r="C34" s="294">
        <v>238</v>
      </c>
      <c r="D34" s="294">
        <v>33</v>
      </c>
      <c r="E34" s="294">
        <v>0</v>
      </c>
      <c r="F34" s="294">
        <v>0</v>
      </c>
      <c r="G34" s="6">
        <f t="shared" si="0"/>
        <v>271</v>
      </c>
      <c r="H34" s="294">
        <v>238</v>
      </c>
      <c r="I34" s="294">
        <v>33</v>
      </c>
      <c r="J34" s="294">
        <v>0</v>
      </c>
      <c r="K34" s="294">
        <v>0</v>
      </c>
      <c r="L34" s="6">
        <f t="shared" si="1"/>
        <v>271</v>
      </c>
      <c r="M34" s="6"/>
      <c r="N34" s="6"/>
    </row>
    <row r="35" spans="1:14">
      <c r="A35" s="302">
        <v>25</v>
      </c>
      <c r="B35" s="303" t="s">
        <v>844</v>
      </c>
      <c r="C35" s="294">
        <v>130</v>
      </c>
      <c r="D35" s="294">
        <v>22</v>
      </c>
      <c r="E35" s="294">
        <v>0</v>
      </c>
      <c r="F35" s="294">
        <v>0</v>
      </c>
      <c r="G35" s="6">
        <f t="shared" si="0"/>
        <v>152</v>
      </c>
      <c r="H35" s="294">
        <v>130</v>
      </c>
      <c r="I35" s="294">
        <v>22</v>
      </c>
      <c r="J35" s="294">
        <v>0</v>
      </c>
      <c r="K35" s="294">
        <v>0</v>
      </c>
      <c r="L35" s="6">
        <f>H35+I35+J35+K35</f>
        <v>152</v>
      </c>
      <c r="M35" s="6"/>
      <c r="N35" s="6"/>
    </row>
    <row r="36" spans="1:14">
      <c r="A36" s="302">
        <v>26</v>
      </c>
      <c r="B36" s="303" t="s">
        <v>845</v>
      </c>
      <c r="C36" s="327">
        <v>102</v>
      </c>
      <c r="D36" s="294">
        <v>128</v>
      </c>
      <c r="E36" s="294">
        <v>0</v>
      </c>
      <c r="F36" s="294">
        <v>0</v>
      </c>
      <c r="G36" s="6">
        <f t="shared" si="0"/>
        <v>230</v>
      </c>
      <c r="H36" s="327">
        <v>102</v>
      </c>
      <c r="I36" s="294">
        <v>128</v>
      </c>
      <c r="J36" s="294">
        <v>0</v>
      </c>
      <c r="K36" s="294">
        <v>0</v>
      </c>
      <c r="L36" s="6">
        <f t="shared" si="1"/>
        <v>230</v>
      </c>
      <c r="M36" s="6"/>
      <c r="N36" s="6"/>
    </row>
    <row r="37" spans="1:14">
      <c r="A37" s="302">
        <v>27</v>
      </c>
      <c r="B37" s="303" t="s">
        <v>846</v>
      </c>
      <c r="C37" s="294">
        <v>144</v>
      </c>
      <c r="D37" s="294">
        <v>21</v>
      </c>
      <c r="E37" s="294">
        <v>0</v>
      </c>
      <c r="F37" s="294">
        <v>0</v>
      </c>
      <c r="G37" s="6">
        <f t="shared" si="0"/>
        <v>165</v>
      </c>
      <c r="H37" s="294">
        <v>144</v>
      </c>
      <c r="I37" s="294">
        <v>21</v>
      </c>
      <c r="J37" s="294">
        <v>0</v>
      </c>
      <c r="K37" s="294">
        <v>0</v>
      </c>
      <c r="L37" s="6">
        <f t="shared" si="1"/>
        <v>165</v>
      </c>
      <c r="M37" s="6"/>
      <c r="N37" s="6"/>
    </row>
    <row r="38" spans="1:14">
      <c r="A38" s="302">
        <v>28</v>
      </c>
      <c r="B38" s="303" t="s">
        <v>847</v>
      </c>
      <c r="C38" s="294">
        <v>279</v>
      </c>
      <c r="D38" s="294">
        <v>21</v>
      </c>
      <c r="E38" s="294">
        <v>0</v>
      </c>
      <c r="F38" s="294">
        <v>0</v>
      </c>
      <c r="G38" s="6">
        <f t="shared" si="0"/>
        <v>300</v>
      </c>
      <c r="H38" s="294">
        <v>279</v>
      </c>
      <c r="I38" s="294">
        <v>21</v>
      </c>
      <c r="J38" s="294">
        <v>0</v>
      </c>
      <c r="K38" s="294">
        <v>0</v>
      </c>
      <c r="L38" s="6">
        <f t="shared" si="1"/>
        <v>300</v>
      </c>
      <c r="M38" s="6"/>
      <c r="N38" s="6"/>
    </row>
    <row r="39" spans="1:14">
      <c r="A39" s="302">
        <v>29</v>
      </c>
      <c r="B39" s="303" t="s">
        <v>848</v>
      </c>
      <c r="C39" s="294">
        <v>69</v>
      </c>
      <c r="D39" s="294">
        <v>104</v>
      </c>
      <c r="E39" s="294">
        <v>0</v>
      </c>
      <c r="F39" s="294">
        <v>0</v>
      </c>
      <c r="G39" s="6">
        <f t="shared" si="0"/>
        <v>173</v>
      </c>
      <c r="H39" s="294">
        <v>69</v>
      </c>
      <c r="I39" s="294">
        <v>104</v>
      </c>
      <c r="J39" s="294">
        <v>0</v>
      </c>
      <c r="K39" s="294">
        <v>0</v>
      </c>
      <c r="L39" s="6">
        <f t="shared" si="1"/>
        <v>173</v>
      </c>
      <c r="M39" s="6"/>
      <c r="N39" s="6"/>
    </row>
    <row r="40" spans="1:14">
      <c r="A40" s="302">
        <v>30</v>
      </c>
      <c r="B40" s="303" t="s">
        <v>849</v>
      </c>
      <c r="C40" s="294">
        <v>330</v>
      </c>
      <c r="D40" s="294">
        <v>51</v>
      </c>
      <c r="E40" s="294">
        <v>0</v>
      </c>
      <c r="F40" s="294">
        <v>0</v>
      </c>
      <c r="G40" s="6">
        <f t="shared" si="0"/>
        <v>381</v>
      </c>
      <c r="H40" s="294">
        <v>330</v>
      </c>
      <c r="I40" s="294">
        <v>51</v>
      </c>
      <c r="J40" s="294">
        <v>0</v>
      </c>
      <c r="K40" s="294">
        <v>0</v>
      </c>
      <c r="L40" s="6">
        <f t="shared" si="1"/>
        <v>381</v>
      </c>
      <c r="M40" s="6"/>
      <c r="N40" s="6"/>
    </row>
    <row r="41" spans="1:14">
      <c r="A41" s="302">
        <v>31</v>
      </c>
      <c r="B41" s="303" t="s">
        <v>850</v>
      </c>
      <c r="C41" s="294">
        <v>342</v>
      </c>
      <c r="D41" s="294">
        <v>50</v>
      </c>
      <c r="E41" s="294">
        <v>0</v>
      </c>
      <c r="F41" s="294">
        <v>0</v>
      </c>
      <c r="G41" s="6">
        <f t="shared" si="0"/>
        <v>392</v>
      </c>
      <c r="H41" s="294">
        <v>342</v>
      </c>
      <c r="I41" s="294">
        <v>50</v>
      </c>
      <c r="J41" s="294">
        <v>0</v>
      </c>
      <c r="K41" s="294">
        <v>0</v>
      </c>
      <c r="L41" s="6">
        <f t="shared" si="1"/>
        <v>392</v>
      </c>
      <c r="M41" s="6"/>
      <c r="N41" s="6"/>
    </row>
    <row r="42" spans="1:14">
      <c r="A42" s="302">
        <v>32</v>
      </c>
      <c r="B42" s="303" t="s">
        <v>851</v>
      </c>
      <c r="C42" s="294">
        <v>175</v>
      </c>
      <c r="D42" s="294">
        <v>86</v>
      </c>
      <c r="E42" s="294">
        <v>0</v>
      </c>
      <c r="F42" s="294">
        <v>0</v>
      </c>
      <c r="G42" s="6">
        <f t="shared" si="0"/>
        <v>261</v>
      </c>
      <c r="H42" s="294">
        <v>175</v>
      </c>
      <c r="I42" s="294">
        <v>86</v>
      </c>
      <c r="J42" s="294">
        <v>0</v>
      </c>
      <c r="K42" s="294">
        <v>0</v>
      </c>
      <c r="L42" s="6">
        <f t="shared" si="1"/>
        <v>261</v>
      </c>
      <c r="M42" s="6"/>
      <c r="N42" s="6"/>
    </row>
    <row r="43" spans="1:14">
      <c r="A43" s="304"/>
      <c r="B43" s="305" t="s">
        <v>84</v>
      </c>
      <c r="C43" s="429">
        <f>SUM(C11:C42)</f>
        <v>5393</v>
      </c>
      <c r="D43" s="429">
        <f t="shared" ref="D43:F43" si="2">SUM(D11:D42)</f>
        <v>1513</v>
      </c>
      <c r="E43" s="429">
        <f t="shared" si="2"/>
        <v>0</v>
      </c>
      <c r="F43" s="429">
        <f t="shared" si="2"/>
        <v>0</v>
      </c>
      <c r="G43" s="25">
        <f t="shared" si="0"/>
        <v>6906</v>
      </c>
      <c r="H43" s="429">
        <f>SUM(H11:H42)</f>
        <v>5393</v>
      </c>
      <c r="I43" s="429">
        <f t="shared" ref="I43:K43" si="3">SUM(I11:I42)</f>
        <v>1513</v>
      </c>
      <c r="J43" s="429">
        <f t="shared" si="3"/>
        <v>0</v>
      </c>
      <c r="K43" s="429">
        <f t="shared" si="3"/>
        <v>0</v>
      </c>
      <c r="L43" s="25">
        <f t="shared" si="1"/>
        <v>6906</v>
      </c>
      <c r="M43" s="6"/>
      <c r="N43" s="6"/>
    </row>
    <row r="44" spans="1:14">
      <c r="A44" s="8" t="s">
        <v>8</v>
      </c>
    </row>
    <row r="45" spans="1:14">
      <c r="A45" t="s">
        <v>9</v>
      </c>
    </row>
    <row r="46" spans="1:14">
      <c r="A46" t="s">
        <v>10</v>
      </c>
      <c r="K46" s="9" t="s">
        <v>11</v>
      </c>
      <c r="L46" s="9" t="s">
        <v>11</v>
      </c>
      <c r="M46" s="9"/>
      <c r="N46" s="9" t="s">
        <v>11</v>
      </c>
    </row>
    <row r="47" spans="1:14">
      <c r="A47" s="13" t="s">
        <v>435</v>
      </c>
      <c r="J47" s="9"/>
      <c r="K47" s="9"/>
      <c r="L47" s="9"/>
    </row>
    <row r="48" spans="1:14">
      <c r="C48" s="13" t="s">
        <v>436</v>
      </c>
      <c r="E48" s="10"/>
      <c r="F48" s="10"/>
      <c r="G48" s="10"/>
      <c r="H48" s="10"/>
      <c r="I48" s="10"/>
      <c r="J48" s="10"/>
      <c r="K48" s="10"/>
      <c r="L48" s="10"/>
      <c r="M48" s="10"/>
    </row>
    <row r="49" spans="1:14">
      <c r="E49" s="10"/>
      <c r="F49" s="10"/>
      <c r="G49" s="10"/>
      <c r="H49" s="10"/>
      <c r="I49" s="10"/>
      <c r="J49" s="10"/>
      <c r="K49" s="10"/>
      <c r="L49" s="10"/>
      <c r="M49" s="10"/>
      <c r="N49" s="10"/>
    </row>
    <row r="50" spans="1:14" ht="15">
      <c r="E50" s="10"/>
      <c r="F50" s="10"/>
      <c r="G50" s="10"/>
      <c r="H50" s="10"/>
      <c r="I50" s="10"/>
      <c r="J50" s="10"/>
      <c r="K50" s="787" t="s">
        <v>1026</v>
      </c>
      <c r="L50" s="787"/>
      <c r="M50" s="787"/>
      <c r="N50" s="787"/>
    </row>
    <row r="51" spans="1:14" ht="15.75" customHeight="1">
      <c r="A51" s="11"/>
      <c r="B51" s="11"/>
      <c r="C51" s="11"/>
      <c r="D51" s="11"/>
      <c r="E51" s="11"/>
      <c r="F51" s="11"/>
      <c r="G51" s="11"/>
      <c r="H51" s="11"/>
      <c r="K51" s="779" t="s">
        <v>1010</v>
      </c>
      <c r="L51" s="779"/>
      <c r="M51" s="779"/>
      <c r="N51" s="779"/>
    </row>
    <row r="52" spans="1:14" ht="15.75" customHeight="1">
      <c r="A52" s="471"/>
      <c r="B52" s="471"/>
      <c r="C52" s="471"/>
      <c r="D52" s="471"/>
      <c r="E52" s="471"/>
      <c r="F52" s="471"/>
      <c r="G52" s="471"/>
      <c r="H52" s="471"/>
      <c r="I52" s="471"/>
      <c r="J52" s="471"/>
      <c r="K52" s="471"/>
      <c r="L52" s="471"/>
      <c r="M52" s="471"/>
      <c r="N52" s="471"/>
    </row>
    <row r="53" spans="1:14" ht="15.6">
      <c r="A53" s="471"/>
      <c r="B53" s="471"/>
      <c r="C53" s="471"/>
      <c r="D53" s="471"/>
      <c r="E53" s="471"/>
      <c r="F53" s="471"/>
      <c r="G53" s="471"/>
      <c r="H53" s="471"/>
      <c r="I53" s="785" t="s">
        <v>1025</v>
      </c>
      <c r="J53" s="785"/>
      <c r="K53" s="471"/>
      <c r="L53" s="471"/>
      <c r="M53" s="471"/>
      <c r="N53" s="471"/>
    </row>
    <row r="54" spans="1:14" ht="15">
      <c r="K54" s="645" t="s">
        <v>1024</v>
      </c>
      <c r="L54" s="645"/>
      <c r="M54" s="645"/>
      <c r="N54" s="645"/>
    </row>
    <row r="55" spans="1:14">
      <c r="A55" s="722"/>
      <c r="B55" s="722"/>
      <c r="C55" s="722"/>
      <c r="D55" s="722"/>
      <c r="E55" s="722"/>
      <c r="F55" s="722"/>
      <c r="G55" s="722"/>
      <c r="H55" s="722"/>
      <c r="I55" s="722"/>
      <c r="J55" s="722"/>
      <c r="K55" s="722"/>
      <c r="L55" s="722"/>
      <c r="M55" s="722"/>
      <c r="N55" s="722"/>
    </row>
  </sheetData>
  <mergeCells count="17">
    <mergeCell ref="A7:B7"/>
    <mergeCell ref="D1:J1"/>
    <mergeCell ref="A2:N2"/>
    <mergeCell ref="A3:N3"/>
    <mergeCell ref="A5:N5"/>
    <mergeCell ref="L7:N7"/>
    <mergeCell ref="A55:N55"/>
    <mergeCell ref="N8:N9"/>
    <mergeCell ref="K54:N54"/>
    <mergeCell ref="A8:A9"/>
    <mergeCell ref="B8:B9"/>
    <mergeCell ref="C8:G8"/>
    <mergeCell ref="H8:L8"/>
    <mergeCell ref="M8:M9"/>
    <mergeCell ref="K51:N51"/>
    <mergeCell ref="K50:N50"/>
    <mergeCell ref="I53:J53"/>
  </mergeCells>
  <phoneticPr fontId="0" type="noConversion"/>
  <printOptions horizontalCentered="1"/>
  <pageMargins left="0.70866141732283472" right="0.70866141732283472" top="0.23622047244094491" bottom="0" header="0.31496062992125984" footer="0.31496062992125984"/>
  <pageSetup paperSize="9" scale="7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topLeftCell="A20" zoomScaleSheetLayoutView="80" workbookViewId="0">
      <selection activeCell="L48" sqref="L48"/>
    </sheetView>
  </sheetViews>
  <sheetFormatPr defaultColWidth="9.109375" defaultRowHeight="13.2"/>
  <cols>
    <col min="1" max="1" width="4.6640625" style="13" customWidth="1"/>
    <col min="2" max="2" width="14.33203125" style="13" customWidth="1"/>
    <col min="3" max="3" width="10.33203125" style="13" customWidth="1"/>
    <col min="4" max="4" width="9.33203125" style="13" customWidth="1"/>
    <col min="5" max="6" width="9.109375" style="13"/>
    <col min="7" max="7" width="11.6640625" style="13" customWidth="1"/>
    <col min="8" max="8" width="11" style="13" customWidth="1"/>
    <col min="9" max="9" width="9.6640625" style="13" customWidth="1"/>
    <col min="10" max="10" width="9.5546875" style="13" customWidth="1"/>
    <col min="11" max="11" width="11.6640625" style="13" customWidth="1"/>
    <col min="12" max="12" width="10.6640625" style="13" customWidth="1"/>
    <col min="13" max="13" width="10.5546875" style="13" customWidth="1"/>
    <col min="14" max="14" width="11.33203125" style="13" customWidth="1"/>
    <col min="15" max="15" width="8.88671875" style="13" customWidth="1"/>
    <col min="16" max="16" width="9.109375" style="13"/>
    <col min="17" max="17" width="11" style="13" customWidth="1"/>
    <col min="18" max="18" width="12.44140625" style="13" bestFit="1" customWidth="1"/>
    <col min="19" max="16384" width="9.109375" style="13"/>
  </cols>
  <sheetData>
    <row r="1" spans="1:19" customFormat="1" ht="12.75" customHeight="1">
      <c r="D1" s="13"/>
      <c r="E1" s="13"/>
      <c r="F1" s="13"/>
      <c r="G1" s="13"/>
      <c r="H1" s="13"/>
      <c r="I1" s="13"/>
      <c r="J1" s="13"/>
      <c r="K1" s="13"/>
      <c r="L1" s="13"/>
      <c r="M1" s="13"/>
      <c r="N1" s="13"/>
      <c r="O1" s="703" t="s">
        <v>55</v>
      </c>
      <c r="P1" s="703"/>
      <c r="Q1" s="703"/>
    </row>
    <row r="2" spans="1:19" customFormat="1" ht="15">
      <c r="A2" s="645" t="s">
        <v>0</v>
      </c>
      <c r="B2" s="645"/>
      <c r="C2" s="645"/>
      <c r="D2" s="645"/>
      <c r="E2" s="645"/>
      <c r="F2" s="645"/>
      <c r="G2" s="645"/>
      <c r="H2" s="645"/>
      <c r="I2" s="645"/>
      <c r="J2" s="645"/>
      <c r="K2" s="645"/>
      <c r="L2" s="645"/>
      <c r="M2" s="37"/>
      <c r="N2" s="37"/>
      <c r="O2" s="37"/>
      <c r="P2" s="37"/>
    </row>
    <row r="3" spans="1:19" customFormat="1" ht="21">
      <c r="A3" s="705" t="s">
        <v>652</v>
      </c>
      <c r="B3" s="705"/>
      <c r="C3" s="705"/>
      <c r="D3" s="705"/>
      <c r="E3" s="705"/>
      <c r="F3" s="705"/>
      <c r="G3" s="705"/>
      <c r="H3" s="705"/>
      <c r="I3" s="705"/>
      <c r="J3" s="705"/>
      <c r="K3" s="705"/>
      <c r="L3" s="705"/>
      <c r="M3" s="36"/>
      <c r="N3" s="36"/>
      <c r="O3" s="36"/>
      <c r="P3" s="36"/>
    </row>
    <row r="4" spans="1:19" customFormat="1" ht="11.25" customHeight="1"/>
    <row r="5" spans="1:19" customFormat="1" ht="15.75" customHeight="1">
      <c r="A5" s="788" t="s">
        <v>660</v>
      </c>
      <c r="B5" s="788"/>
      <c r="C5" s="788"/>
      <c r="D5" s="788"/>
      <c r="E5" s="788"/>
      <c r="F5" s="788"/>
      <c r="G5" s="788"/>
      <c r="H5" s="788"/>
      <c r="I5" s="788"/>
      <c r="J5" s="788"/>
      <c r="K5" s="788"/>
      <c r="L5" s="788"/>
      <c r="M5" s="788"/>
      <c r="N5" s="788"/>
      <c r="O5" s="788"/>
      <c r="P5" s="13"/>
    </row>
    <row r="7" spans="1:19" ht="17.399999999999999" customHeight="1">
      <c r="A7" s="707" t="s">
        <v>936</v>
      </c>
      <c r="B7" s="707"/>
      <c r="N7" s="778" t="s">
        <v>967</v>
      </c>
      <c r="O7" s="778"/>
      <c r="P7" s="778"/>
      <c r="Q7" s="778"/>
    </row>
    <row r="8" spans="1:19" ht="18" customHeight="1">
      <c r="A8" s="690" t="s">
        <v>2</v>
      </c>
      <c r="B8" s="690" t="s">
        <v>3</v>
      </c>
      <c r="C8" s="702" t="s">
        <v>661</v>
      </c>
      <c r="D8" s="702"/>
      <c r="E8" s="702"/>
      <c r="F8" s="702"/>
      <c r="G8" s="702"/>
      <c r="H8" s="733" t="s">
        <v>698</v>
      </c>
      <c r="I8" s="702"/>
      <c r="J8" s="702"/>
      <c r="K8" s="702"/>
      <c r="L8" s="702"/>
      <c r="M8" s="688" t="s">
        <v>105</v>
      </c>
      <c r="N8" s="790"/>
      <c r="O8" s="790"/>
      <c r="P8" s="790"/>
      <c r="Q8" s="689"/>
    </row>
    <row r="9" spans="1:19" s="12" customFormat="1" ht="39.75" customHeight="1">
      <c r="A9" s="690"/>
      <c r="B9" s="690"/>
      <c r="C9" s="546" t="s">
        <v>209</v>
      </c>
      <c r="D9" s="546" t="s">
        <v>210</v>
      </c>
      <c r="E9" s="546" t="s">
        <v>361</v>
      </c>
      <c r="F9" s="546" t="s">
        <v>216</v>
      </c>
      <c r="G9" s="546" t="s">
        <v>113</v>
      </c>
      <c r="H9" s="559" t="s">
        <v>209</v>
      </c>
      <c r="I9" s="546" t="s">
        <v>210</v>
      </c>
      <c r="J9" s="546" t="s">
        <v>361</v>
      </c>
      <c r="K9" s="557" t="s">
        <v>216</v>
      </c>
      <c r="L9" s="546" t="s">
        <v>364</v>
      </c>
      <c r="M9" s="546" t="s">
        <v>209</v>
      </c>
      <c r="N9" s="546" t="s">
        <v>210</v>
      </c>
      <c r="O9" s="546" t="s">
        <v>361</v>
      </c>
      <c r="P9" s="557" t="s">
        <v>216</v>
      </c>
      <c r="Q9" s="546" t="s">
        <v>115</v>
      </c>
      <c r="R9" s="26"/>
    </row>
    <row r="10" spans="1:19" s="55" customFormat="1">
      <c r="A10" s="54">
        <v>1</v>
      </c>
      <c r="B10" s="54">
        <v>2</v>
      </c>
      <c r="C10" s="54">
        <v>3</v>
      </c>
      <c r="D10" s="54">
        <v>4</v>
      </c>
      <c r="E10" s="54">
        <v>5</v>
      </c>
      <c r="F10" s="54">
        <v>6</v>
      </c>
      <c r="G10" s="54">
        <v>7</v>
      </c>
      <c r="H10" s="54">
        <v>8</v>
      </c>
      <c r="I10" s="54">
        <v>9</v>
      </c>
      <c r="J10" s="54">
        <v>10</v>
      </c>
      <c r="K10" s="54">
        <v>11</v>
      </c>
      <c r="L10" s="54">
        <v>12</v>
      </c>
      <c r="M10" s="54">
        <v>13</v>
      </c>
      <c r="N10" s="54">
        <v>14</v>
      </c>
      <c r="O10" s="54">
        <v>15</v>
      </c>
      <c r="P10" s="54">
        <v>16</v>
      </c>
      <c r="Q10" s="54">
        <v>17</v>
      </c>
    </row>
    <row r="11" spans="1:19">
      <c r="A11" s="302">
        <v>1</v>
      </c>
      <c r="B11" s="303" t="s">
        <v>820</v>
      </c>
      <c r="C11" s="16">
        <v>36784</v>
      </c>
      <c r="D11" s="372">
        <v>8084</v>
      </c>
      <c r="E11" s="16">
        <v>0</v>
      </c>
      <c r="F11" s="16">
        <v>0</v>
      </c>
      <c r="G11" s="16">
        <f t="shared" ref="G11:G43" si="0">C11+D11+E11+F11</f>
        <v>44868</v>
      </c>
      <c r="H11" s="24">
        <v>30971</v>
      </c>
      <c r="I11" s="16">
        <v>7989</v>
      </c>
      <c r="J11" s="16">
        <v>0</v>
      </c>
      <c r="K11" s="16">
        <v>0</v>
      </c>
      <c r="L11" s="16">
        <f>H11+I11+J11+K11</f>
        <v>38960</v>
      </c>
      <c r="M11" s="6">
        <v>6934020</v>
      </c>
      <c r="N11" s="6">
        <v>1778880</v>
      </c>
      <c r="O11" s="6">
        <v>0</v>
      </c>
      <c r="P11" s="16">
        <f>K11*159</f>
        <v>0</v>
      </c>
      <c r="Q11" s="16">
        <f>SUM(M11:P11)</f>
        <v>8712900</v>
      </c>
      <c r="S11" s="586"/>
    </row>
    <row r="12" spans="1:19">
      <c r="A12" s="302">
        <v>2</v>
      </c>
      <c r="B12" s="303" t="s">
        <v>821</v>
      </c>
      <c r="C12" s="16">
        <v>34265</v>
      </c>
      <c r="D12" s="372">
        <v>51425</v>
      </c>
      <c r="E12" s="16">
        <v>0</v>
      </c>
      <c r="F12" s="16">
        <v>0</v>
      </c>
      <c r="G12" s="16">
        <f t="shared" si="0"/>
        <v>85690</v>
      </c>
      <c r="H12" s="24">
        <v>32393</v>
      </c>
      <c r="I12" s="16">
        <v>31134</v>
      </c>
      <c r="J12" s="16">
        <v>0</v>
      </c>
      <c r="K12" s="16">
        <v>0</v>
      </c>
      <c r="L12" s="16">
        <f t="shared" ref="L12:L43" si="1">H12+I12+J12+K12</f>
        <v>63527</v>
      </c>
      <c r="M12" s="6">
        <v>7252560</v>
      </c>
      <c r="N12" s="6">
        <v>7105480</v>
      </c>
      <c r="O12" s="6">
        <v>0</v>
      </c>
      <c r="P12" s="16">
        <f t="shared" ref="P12:P43" si="2">K12*159</f>
        <v>0</v>
      </c>
      <c r="Q12" s="16">
        <f t="shared" ref="Q12:Q43" si="3">SUM(M12:P12)</f>
        <v>14358040</v>
      </c>
      <c r="R12" s="585"/>
      <c r="S12" s="586"/>
    </row>
    <row r="13" spans="1:19">
      <c r="A13" s="302">
        <v>3</v>
      </c>
      <c r="B13" s="303" t="s">
        <v>822</v>
      </c>
      <c r="C13" s="16">
        <v>68864</v>
      </c>
      <c r="D13" s="372">
        <v>21170</v>
      </c>
      <c r="E13" s="16">
        <v>0</v>
      </c>
      <c r="F13" s="16">
        <v>0</v>
      </c>
      <c r="G13" s="16">
        <f t="shared" si="0"/>
        <v>90034</v>
      </c>
      <c r="H13" s="24">
        <v>67854</v>
      </c>
      <c r="I13" s="16">
        <v>13890</v>
      </c>
      <c r="J13" s="16">
        <v>0</v>
      </c>
      <c r="K13" s="16">
        <v>0</v>
      </c>
      <c r="L13" s="16">
        <f t="shared" si="1"/>
        <v>81744</v>
      </c>
      <c r="M13" s="6">
        <v>15191980</v>
      </c>
      <c r="N13" s="6">
        <v>3092400</v>
      </c>
      <c r="O13" s="6">
        <v>0</v>
      </c>
      <c r="P13" s="16">
        <f t="shared" si="2"/>
        <v>0</v>
      </c>
      <c r="Q13" s="16">
        <f t="shared" si="3"/>
        <v>18284380</v>
      </c>
      <c r="R13" s="585"/>
      <c r="S13" s="586"/>
    </row>
    <row r="14" spans="1:19">
      <c r="A14" s="302">
        <v>4</v>
      </c>
      <c r="B14" s="303" t="s">
        <v>823</v>
      </c>
      <c r="C14" s="16">
        <v>88338</v>
      </c>
      <c r="D14" s="372">
        <v>26054</v>
      </c>
      <c r="E14" s="16">
        <v>0</v>
      </c>
      <c r="F14" s="16">
        <v>0</v>
      </c>
      <c r="G14" s="16">
        <f t="shared" si="0"/>
        <v>114392</v>
      </c>
      <c r="H14" s="24">
        <v>84967</v>
      </c>
      <c r="I14" s="16">
        <v>9598</v>
      </c>
      <c r="J14" s="16">
        <v>0</v>
      </c>
      <c r="K14" s="16">
        <v>0</v>
      </c>
      <c r="L14" s="16">
        <f t="shared" si="1"/>
        <v>94565</v>
      </c>
      <c r="M14" s="6">
        <v>19023440</v>
      </c>
      <c r="N14" s="6">
        <v>2136960</v>
      </c>
      <c r="O14" s="6">
        <v>0</v>
      </c>
      <c r="P14" s="16">
        <f t="shared" si="2"/>
        <v>0</v>
      </c>
      <c r="Q14" s="16">
        <f t="shared" si="3"/>
        <v>21160400</v>
      </c>
      <c r="R14" s="585"/>
      <c r="S14" s="586"/>
    </row>
    <row r="15" spans="1:19">
      <c r="A15" s="302">
        <v>5</v>
      </c>
      <c r="B15" s="303" t="s">
        <v>824</v>
      </c>
      <c r="C15" s="16">
        <v>72672</v>
      </c>
      <c r="D15" s="372">
        <v>1796</v>
      </c>
      <c r="E15" s="16">
        <v>0</v>
      </c>
      <c r="F15" s="16">
        <v>0</v>
      </c>
      <c r="G15" s="16">
        <f t="shared" si="0"/>
        <v>74468</v>
      </c>
      <c r="H15" s="24">
        <v>72018</v>
      </c>
      <c r="I15" s="16">
        <v>377</v>
      </c>
      <c r="J15" s="16">
        <v>0</v>
      </c>
      <c r="K15" s="16">
        <v>0</v>
      </c>
      <c r="L15" s="16">
        <f t="shared" si="1"/>
        <v>72395</v>
      </c>
      <c r="M15" s="6">
        <v>16124160</v>
      </c>
      <c r="N15" s="6">
        <v>83940</v>
      </c>
      <c r="O15" s="6">
        <v>3200</v>
      </c>
      <c r="P15" s="16">
        <f t="shared" si="2"/>
        <v>0</v>
      </c>
      <c r="Q15" s="16">
        <f t="shared" si="3"/>
        <v>16211300</v>
      </c>
      <c r="R15" s="585"/>
      <c r="S15" s="586"/>
    </row>
    <row r="16" spans="1:19">
      <c r="A16" s="302">
        <v>6</v>
      </c>
      <c r="B16" s="303" t="s">
        <v>825</v>
      </c>
      <c r="C16" s="16">
        <v>72143</v>
      </c>
      <c r="D16" s="372">
        <v>46144</v>
      </c>
      <c r="E16" s="16">
        <v>0</v>
      </c>
      <c r="F16" s="16">
        <v>0</v>
      </c>
      <c r="G16" s="16">
        <f t="shared" si="0"/>
        <v>118287</v>
      </c>
      <c r="H16" s="24">
        <v>56046</v>
      </c>
      <c r="I16" s="16">
        <v>40693</v>
      </c>
      <c r="J16" s="16">
        <v>0</v>
      </c>
      <c r="K16" s="16">
        <v>0</v>
      </c>
      <c r="L16" s="16">
        <f t="shared" si="1"/>
        <v>96739</v>
      </c>
      <c r="M16" s="6">
        <v>12548220</v>
      </c>
      <c r="N16" s="6">
        <v>9059760</v>
      </c>
      <c r="O16" s="6">
        <v>0</v>
      </c>
      <c r="P16" s="16">
        <f t="shared" si="2"/>
        <v>0</v>
      </c>
      <c r="Q16" s="16">
        <f t="shared" si="3"/>
        <v>21607980</v>
      </c>
      <c r="R16" s="585"/>
      <c r="S16" s="586"/>
    </row>
    <row r="17" spans="1:19">
      <c r="A17" s="302">
        <v>7</v>
      </c>
      <c r="B17" s="303" t="s">
        <v>826</v>
      </c>
      <c r="C17" s="16">
        <v>67616</v>
      </c>
      <c r="D17" s="372">
        <v>16208</v>
      </c>
      <c r="E17" s="16">
        <v>0</v>
      </c>
      <c r="F17" s="16">
        <v>0</v>
      </c>
      <c r="G17" s="16">
        <f t="shared" si="0"/>
        <v>83824</v>
      </c>
      <c r="H17" s="24">
        <v>59335</v>
      </c>
      <c r="I17" s="16">
        <v>15342</v>
      </c>
      <c r="J17" s="16">
        <v>0</v>
      </c>
      <c r="K17" s="16">
        <v>0</v>
      </c>
      <c r="L17" s="16">
        <f t="shared" si="1"/>
        <v>74677</v>
      </c>
      <c r="M17" s="6">
        <v>13284600</v>
      </c>
      <c r="N17" s="6">
        <v>3415740</v>
      </c>
      <c r="O17" s="6">
        <v>0</v>
      </c>
      <c r="P17" s="16">
        <f t="shared" si="2"/>
        <v>0</v>
      </c>
      <c r="Q17" s="16">
        <f t="shared" si="3"/>
        <v>16700340</v>
      </c>
      <c r="R17" s="585"/>
      <c r="S17" s="586"/>
    </row>
    <row r="18" spans="1:19">
      <c r="A18" s="302">
        <v>8</v>
      </c>
      <c r="B18" s="303" t="s">
        <v>827</v>
      </c>
      <c r="C18" s="16">
        <v>80833</v>
      </c>
      <c r="D18" s="372">
        <v>24899</v>
      </c>
      <c r="E18" s="16">
        <v>0</v>
      </c>
      <c r="F18" s="16">
        <v>0</v>
      </c>
      <c r="G18" s="16">
        <f t="shared" si="0"/>
        <v>105732</v>
      </c>
      <c r="H18" s="24">
        <v>80140</v>
      </c>
      <c r="I18" s="16">
        <v>20255</v>
      </c>
      <c r="J18" s="16">
        <v>0</v>
      </c>
      <c r="K18" s="16">
        <v>0</v>
      </c>
      <c r="L18" s="16">
        <f t="shared" si="1"/>
        <v>100395</v>
      </c>
      <c r="M18" s="6">
        <v>17942600</v>
      </c>
      <c r="N18" s="6">
        <v>4509500</v>
      </c>
      <c r="O18" s="6">
        <v>0</v>
      </c>
      <c r="P18" s="16">
        <f t="shared" si="2"/>
        <v>0</v>
      </c>
      <c r="Q18" s="16">
        <f t="shared" si="3"/>
        <v>22452100</v>
      </c>
      <c r="R18" s="585"/>
      <c r="S18" s="586"/>
    </row>
    <row r="19" spans="1:19">
      <c r="A19" s="302">
        <v>9</v>
      </c>
      <c r="B19" s="303" t="s">
        <v>828</v>
      </c>
      <c r="C19" s="16">
        <v>24436</v>
      </c>
      <c r="D19" s="372">
        <v>25145</v>
      </c>
      <c r="E19" s="16">
        <v>0</v>
      </c>
      <c r="F19" s="16">
        <v>0</v>
      </c>
      <c r="G19" s="16">
        <f t="shared" si="0"/>
        <v>49581</v>
      </c>
      <c r="H19" s="24">
        <v>24010</v>
      </c>
      <c r="I19" s="16">
        <v>18859</v>
      </c>
      <c r="J19" s="16">
        <v>0</v>
      </c>
      <c r="K19" s="16">
        <v>0</v>
      </c>
      <c r="L19" s="16">
        <f t="shared" si="1"/>
        <v>42869</v>
      </c>
      <c r="M19" s="6">
        <v>5375600</v>
      </c>
      <c r="N19" s="6">
        <v>4198780</v>
      </c>
      <c r="O19" s="6">
        <v>0</v>
      </c>
      <c r="P19" s="16">
        <f t="shared" si="2"/>
        <v>0</v>
      </c>
      <c r="Q19" s="16">
        <f t="shared" si="3"/>
        <v>9574380</v>
      </c>
      <c r="R19" s="585"/>
      <c r="S19" s="586"/>
    </row>
    <row r="20" spans="1:19">
      <c r="A20" s="302">
        <v>10</v>
      </c>
      <c r="B20" s="303" t="s">
        <v>829</v>
      </c>
      <c r="C20" s="16">
        <v>35341</v>
      </c>
      <c r="D20" s="372">
        <v>6848</v>
      </c>
      <c r="E20" s="16">
        <v>0</v>
      </c>
      <c r="F20" s="16">
        <v>0</v>
      </c>
      <c r="G20" s="16">
        <f t="shared" si="0"/>
        <v>42189</v>
      </c>
      <c r="H20" s="24">
        <v>33071</v>
      </c>
      <c r="I20" s="16">
        <v>4877</v>
      </c>
      <c r="J20" s="16">
        <v>0</v>
      </c>
      <c r="K20" s="16">
        <v>0</v>
      </c>
      <c r="L20" s="16">
        <f t="shared" si="1"/>
        <v>37948</v>
      </c>
      <c r="M20" s="6">
        <v>7404320</v>
      </c>
      <c r="N20" s="6">
        <v>1085840</v>
      </c>
      <c r="O20" s="6">
        <v>0</v>
      </c>
      <c r="P20" s="16">
        <f t="shared" si="2"/>
        <v>0</v>
      </c>
      <c r="Q20" s="16">
        <f t="shared" si="3"/>
        <v>8490160</v>
      </c>
      <c r="R20" s="585"/>
      <c r="S20" s="586"/>
    </row>
    <row r="21" spans="1:19">
      <c r="A21" s="302">
        <v>11</v>
      </c>
      <c r="B21" s="303" t="s">
        <v>830</v>
      </c>
      <c r="C21" s="16">
        <v>94654</v>
      </c>
      <c r="D21" s="372">
        <v>5803</v>
      </c>
      <c r="E21" s="16">
        <v>0</v>
      </c>
      <c r="F21" s="16">
        <v>0</v>
      </c>
      <c r="G21" s="16">
        <f t="shared" si="0"/>
        <v>100457</v>
      </c>
      <c r="H21" s="24">
        <v>88438</v>
      </c>
      <c r="I21" s="16">
        <v>5784</v>
      </c>
      <c r="J21" s="16">
        <v>0</v>
      </c>
      <c r="K21" s="16">
        <v>0</v>
      </c>
      <c r="L21" s="16">
        <f t="shared" si="1"/>
        <v>94222</v>
      </c>
      <c r="M21" s="6">
        <v>19800460</v>
      </c>
      <c r="N21" s="6">
        <v>1287680</v>
      </c>
      <c r="O21" s="6">
        <v>0</v>
      </c>
      <c r="P21" s="16">
        <f t="shared" si="2"/>
        <v>0</v>
      </c>
      <c r="Q21" s="16">
        <f t="shared" si="3"/>
        <v>21088140</v>
      </c>
      <c r="R21" s="585"/>
      <c r="S21" s="586"/>
    </row>
    <row r="22" spans="1:19">
      <c r="A22" s="302">
        <v>12</v>
      </c>
      <c r="B22" s="303" t="s">
        <v>831</v>
      </c>
      <c r="C22" s="16">
        <v>68345</v>
      </c>
      <c r="D22" s="372">
        <v>61955</v>
      </c>
      <c r="E22" s="16">
        <v>0</v>
      </c>
      <c r="F22" s="16">
        <v>0</v>
      </c>
      <c r="G22" s="16">
        <f t="shared" si="0"/>
        <v>130300</v>
      </c>
      <c r="H22" s="24">
        <v>54940</v>
      </c>
      <c r="I22" s="16">
        <v>27943</v>
      </c>
      <c r="J22" s="16">
        <v>0</v>
      </c>
      <c r="K22" s="16">
        <v>0</v>
      </c>
      <c r="L22" s="16">
        <f t="shared" si="1"/>
        <v>82883</v>
      </c>
      <c r="M22" s="6">
        <v>12300600</v>
      </c>
      <c r="N22" s="6">
        <v>6221160</v>
      </c>
      <c r="O22" s="6">
        <v>0</v>
      </c>
      <c r="P22" s="16">
        <f t="shared" si="2"/>
        <v>0</v>
      </c>
      <c r="Q22" s="16">
        <f t="shared" si="3"/>
        <v>18521760</v>
      </c>
      <c r="R22" s="585"/>
      <c r="S22" s="586"/>
    </row>
    <row r="23" spans="1:19">
      <c r="A23" s="302">
        <v>13</v>
      </c>
      <c r="B23" s="303" t="s">
        <v>832</v>
      </c>
      <c r="C23" s="16">
        <v>51201</v>
      </c>
      <c r="D23" s="372">
        <v>27835</v>
      </c>
      <c r="E23" s="16">
        <v>0</v>
      </c>
      <c r="F23" s="16">
        <v>0</v>
      </c>
      <c r="G23" s="16">
        <f t="shared" si="0"/>
        <v>79036</v>
      </c>
      <c r="H23" s="24">
        <v>50510</v>
      </c>
      <c r="I23" s="16">
        <v>18581</v>
      </c>
      <c r="J23" s="16">
        <v>0</v>
      </c>
      <c r="K23" s="16">
        <v>0</v>
      </c>
      <c r="L23" s="16">
        <f t="shared" si="1"/>
        <v>69091</v>
      </c>
      <c r="M23" s="6">
        <v>11308700</v>
      </c>
      <c r="N23" s="6">
        <v>4136820</v>
      </c>
      <c r="O23" s="6">
        <v>0</v>
      </c>
      <c r="P23" s="16">
        <f t="shared" si="2"/>
        <v>0</v>
      </c>
      <c r="Q23" s="16">
        <f t="shared" si="3"/>
        <v>15445520</v>
      </c>
      <c r="R23" s="585"/>
      <c r="S23" s="586"/>
    </row>
    <row r="24" spans="1:19">
      <c r="A24" s="302">
        <v>14</v>
      </c>
      <c r="B24" s="303" t="s">
        <v>833</v>
      </c>
      <c r="C24" s="16">
        <v>50109</v>
      </c>
      <c r="D24" s="372">
        <v>8316</v>
      </c>
      <c r="E24" s="16">
        <v>0</v>
      </c>
      <c r="F24" s="16">
        <v>0</v>
      </c>
      <c r="G24" s="16">
        <f t="shared" si="0"/>
        <v>58425</v>
      </c>
      <c r="H24" s="24">
        <v>48279</v>
      </c>
      <c r="I24" s="16">
        <v>6436</v>
      </c>
      <c r="J24" s="16">
        <v>0</v>
      </c>
      <c r="K24" s="16">
        <v>0</v>
      </c>
      <c r="L24" s="16">
        <f t="shared" si="1"/>
        <v>54715</v>
      </c>
      <c r="M24" s="6">
        <v>10809280</v>
      </c>
      <c r="N24" s="6">
        <v>1432820</v>
      </c>
      <c r="O24" s="6">
        <v>0</v>
      </c>
      <c r="P24" s="16">
        <f t="shared" si="2"/>
        <v>0</v>
      </c>
      <c r="Q24" s="16">
        <f t="shared" si="3"/>
        <v>12242100</v>
      </c>
      <c r="R24" s="585"/>
      <c r="S24" s="586"/>
    </row>
    <row r="25" spans="1:19" s="297" customFormat="1">
      <c r="A25" s="302">
        <v>15</v>
      </c>
      <c r="B25" s="303" t="s">
        <v>834</v>
      </c>
      <c r="C25" s="16">
        <v>11924</v>
      </c>
      <c r="D25" s="372">
        <v>7572</v>
      </c>
      <c r="E25" s="16">
        <v>0</v>
      </c>
      <c r="F25" s="16">
        <v>0</v>
      </c>
      <c r="G25" s="16">
        <f t="shared" si="0"/>
        <v>19496</v>
      </c>
      <c r="H25" s="24">
        <v>9987</v>
      </c>
      <c r="I25" s="16">
        <v>7377</v>
      </c>
      <c r="J25" s="16">
        <v>0</v>
      </c>
      <c r="K25" s="16">
        <v>0</v>
      </c>
      <c r="L25" s="16">
        <f t="shared" si="1"/>
        <v>17364</v>
      </c>
      <c r="M25" s="6">
        <v>2236040</v>
      </c>
      <c r="N25" s="6">
        <v>1642440</v>
      </c>
      <c r="O25" s="6">
        <v>0</v>
      </c>
      <c r="P25" s="16">
        <f t="shared" si="2"/>
        <v>0</v>
      </c>
      <c r="Q25" s="16">
        <f t="shared" si="3"/>
        <v>3878480</v>
      </c>
      <c r="R25" s="585"/>
      <c r="S25" s="586"/>
    </row>
    <row r="26" spans="1:19" s="297" customFormat="1">
      <c r="A26" s="302">
        <v>16</v>
      </c>
      <c r="B26" s="303" t="s">
        <v>835</v>
      </c>
      <c r="C26" s="16">
        <v>20222</v>
      </c>
      <c r="D26" s="372">
        <v>6457</v>
      </c>
      <c r="E26" s="16">
        <v>0</v>
      </c>
      <c r="F26" s="16">
        <v>0</v>
      </c>
      <c r="G26" s="16">
        <f t="shared" si="0"/>
        <v>26679</v>
      </c>
      <c r="H26" s="24">
        <v>19768</v>
      </c>
      <c r="I26" s="16">
        <v>4303</v>
      </c>
      <c r="J26" s="16">
        <v>0</v>
      </c>
      <c r="K26" s="16">
        <v>0</v>
      </c>
      <c r="L26" s="16">
        <f t="shared" si="1"/>
        <v>24071</v>
      </c>
      <c r="M26" s="6">
        <v>4425860</v>
      </c>
      <c r="N26" s="6">
        <v>957960</v>
      </c>
      <c r="O26" s="6">
        <v>0</v>
      </c>
      <c r="P26" s="16">
        <f t="shared" si="2"/>
        <v>0</v>
      </c>
      <c r="Q26" s="16">
        <f t="shared" si="3"/>
        <v>5383820</v>
      </c>
      <c r="R26" s="585"/>
      <c r="S26" s="586"/>
    </row>
    <row r="27" spans="1:19" s="297" customFormat="1">
      <c r="A27" s="302">
        <v>17</v>
      </c>
      <c r="B27" s="303" t="s">
        <v>836</v>
      </c>
      <c r="C27" s="16">
        <v>79483</v>
      </c>
      <c r="D27" s="372">
        <v>11351</v>
      </c>
      <c r="E27" s="16">
        <v>0</v>
      </c>
      <c r="F27" s="16">
        <v>0</v>
      </c>
      <c r="G27" s="16">
        <f t="shared" si="0"/>
        <v>90834</v>
      </c>
      <c r="H27" s="24">
        <v>76236</v>
      </c>
      <c r="I27" s="16">
        <v>11016</v>
      </c>
      <c r="J27" s="16">
        <v>0</v>
      </c>
      <c r="K27" s="16">
        <v>0</v>
      </c>
      <c r="L27" s="16">
        <f t="shared" si="1"/>
        <v>87252</v>
      </c>
      <c r="M27" s="6">
        <v>17068620</v>
      </c>
      <c r="N27" s="6">
        <v>2452520</v>
      </c>
      <c r="O27" s="6">
        <v>0</v>
      </c>
      <c r="P27" s="16">
        <f t="shared" si="2"/>
        <v>0</v>
      </c>
      <c r="Q27" s="16">
        <f t="shared" si="3"/>
        <v>19521140</v>
      </c>
      <c r="R27" s="585"/>
      <c r="S27" s="586"/>
    </row>
    <row r="28" spans="1:19" s="297" customFormat="1">
      <c r="A28" s="302">
        <v>18</v>
      </c>
      <c r="B28" s="303" t="s">
        <v>837</v>
      </c>
      <c r="C28" s="16">
        <v>49516</v>
      </c>
      <c r="D28" s="372">
        <v>20256</v>
      </c>
      <c r="E28" s="16">
        <v>0</v>
      </c>
      <c r="F28" s="16">
        <v>0</v>
      </c>
      <c r="G28" s="16">
        <f t="shared" si="0"/>
        <v>69772</v>
      </c>
      <c r="H28" s="24">
        <v>33715</v>
      </c>
      <c r="I28" s="16">
        <v>17650</v>
      </c>
      <c r="J28" s="16">
        <v>0</v>
      </c>
      <c r="K28" s="16">
        <v>0</v>
      </c>
      <c r="L28" s="16">
        <f t="shared" si="1"/>
        <v>51365</v>
      </c>
      <c r="M28" s="6">
        <v>7548600</v>
      </c>
      <c r="N28" s="6">
        <v>3929500</v>
      </c>
      <c r="O28" s="6">
        <v>0</v>
      </c>
      <c r="P28" s="16">
        <f t="shared" si="2"/>
        <v>0</v>
      </c>
      <c r="Q28" s="16">
        <f t="shared" si="3"/>
        <v>11478100</v>
      </c>
      <c r="R28" s="585"/>
      <c r="S28" s="586"/>
    </row>
    <row r="29" spans="1:19" s="297" customFormat="1">
      <c r="A29" s="302">
        <v>19</v>
      </c>
      <c r="B29" s="303" t="s">
        <v>838</v>
      </c>
      <c r="C29" s="16">
        <v>118750</v>
      </c>
      <c r="D29" s="372">
        <v>24016</v>
      </c>
      <c r="E29" s="16">
        <v>0</v>
      </c>
      <c r="F29" s="16">
        <v>0</v>
      </c>
      <c r="G29" s="16">
        <f t="shared" si="0"/>
        <v>142766</v>
      </c>
      <c r="H29" s="24">
        <v>102740</v>
      </c>
      <c r="I29" s="16">
        <v>23822</v>
      </c>
      <c r="J29" s="16">
        <v>0</v>
      </c>
      <c r="K29" s="16">
        <v>0</v>
      </c>
      <c r="L29" s="16">
        <f t="shared" si="1"/>
        <v>126562</v>
      </c>
      <c r="M29" s="6">
        <v>22888400</v>
      </c>
      <c r="N29" s="6">
        <v>5242740</v>
      </c>
      <c r="O29" s="6">
        <v>0</v>
      </c>
      <c r="P29" s="16">
        <f t="shared" si="2"/>
        <v>0</v>
      </c>
      <c r="Q29" s="16">
        <f t="shared" si="3"/>
        <v>28131140</v>
      </c>
      <c r="R29" s="585"/>
      <c r="S29" s="586"/>
    </row>
    <row r="30" spans="1:19" s="297" customFormat="1">
      <c r="A30" s="302">
        <v>20</v>
      </c>
      <c r="B30" s="303" t="s">
        <v>839</v>
      </c>
      <c r="C30" s="16">
        <v>39161</v>
      </c>
      <c r="D30" s="372">
        <v>16420</v>
      </c>
      <c r="E30" s="16">
        <v>0</v>
      </c>
      <c r="F30" s="16">
        <v>0</v>
      </c>
      <c r="G30" s="16">
        <f t="shared" si="0"/>
        <v>55581</v>
      </c>
      <c r="H30" s="24">
        <v>37497</v>
      </c>
      <c r="I30" s="16">
        <v>13795</v>
      </c>
      <c r="J30" s="16">
        <v>0</v>
      </c>
      <c r="K30" s="16">
        <v>0</v>
      </c>
      <c r="L30" s="16">
        <f t="shared" si="1"/>
        <v>51292</v>
      </c>
      <c r="M30" s="6">
        <v>8395240</v>
      </c>
      <c r="N30" s="6">
        <v>3071300</v>
      </c>
      <c r="O30" s="6">
        <v>0</v>
      </c>
      <c r="P30" s="16">
        <f t="shared" si="2"/>
        <v>0</v>
      </c>
      <c r="Q30" s="16">
        <f t="shared" si="3"/>
        <v>11466540</v>
      </c>
      <c r="R30" s="585"/>
      <c r="S30" s="586"/>
    </row>
    <row r="31" spans="1:19" s="297" customFormat="1">
      <c r="A31" s="302">
        <v>21</v>
      </c>
      <c r="B31" s="303" t="s">
        <v>840</v>
      </c>
      <c r="C31" s="16">
        <v>69059</v>
      </c>
      <c r="D31" s="372">
        <v>33721</v>
      </c>
      <c r="E31" s="16">
        <v>0</v>
      </c>
      <c r="F31" s="16">
        <v>0</v>
      </c>
      <c r="G31" s="16">
        <f t="shared" si="0"/>
        <v>102780</v>
      </c>
      <c r="H31" s="24">
        <v>67076</v>
      </c>
      <c r="I31" s="16">
        <v>22433</v>
      </c>
      <c r="J31" s="16">
        <v>0</v>
      </c>
      <c r="K31" s="16">
        <v>0</v>
      </c>
      <c r="L31" s="16">
        <f t="shared" si="1"/>
        <v>89509</v>
      </c>
      <c r="M31" s="6">
        <v>15017820</v>
      </c>
      <c r="N31" s="6">
        <v>4994460</v>
      </c>
      <c r="O31" s="6">
        <v>0</v>
      </c>
      <c r="P31" s="16">
        <f t="shared" si="2"/>
        <v>0</v>
      </c>
      <c r="Q31" s="16">
        <f t="shared" si="3"/>
        <v>20012280</v>
      </c>
      <c r="R31" s="585"/>
      <c r="S31" s="586"/>
    </row>
    <row r="32" spans="1:19" s="297" customFormat="1">
      <c r="A32" s="302">
        <v>22</v>
      </c>
      <c r="B32" s="303" t="s">
        <v>841</v>
      </c>
      <c r="C32" s="16">
        <v>27834</v>
      </c>
      <c r="D32" s="372">
        <v>39503</v>
      </c>
      <c r="E32" s="16">
        <v>0</v>
      </c>
      <c r="F32" s="16">
        <v>0</v>
      </c>
      <c r="G32" s="16">
        <f t="shared" si="0"/>
        <v>67337</v>
      </c>
      <c r="H32" s="24">
        <v>27200</v>
      </c>
      <c r="I32" s="16">
        <v>29519</v>
      </c>
      <c r="J32" s="16">
        <v>0</v>
      </c>
      <c r="K32" s="16">
        <v>0</v>
      </c>
      <c r="L32" s="16">
        <f t="shared" si="1"/>
        <v>56719</v>
      </c>
      <c r="M32" s="6">
        <v>6089800</v>
      </c>
      <c r="N32" s="6">
        <v>6572080</v>
      </c>
      <c r="O32" s="6">
        <v>0</v>
      </c>
      <c r="P32" s="16">
        <f t="shared" si="2"/>
        <v>0</v>
      </c>
      <c r="Q32" s="16">
        <f t="shared" si="3"/>
        <v>12661880</v>
      </c>
      <c r="R32" s="585"/>
      <c r="S32" s="586"/>
    </row>
    <row r="33" spans="1:19" s="297" customFormat="1">
      <c r="A33" s="302">
        <v>23</v>
      </c>
      <c r="B33" s="303" t="s">
        <v>842</v>
      </c>
      <c r="C33" s="16">
        <v>73601</v>
      </c>
      <c r="D33" s="372">
        <v>45239</v>
      </c>
      <c r="E33" s="16">
        <v>0</v>
      </c>
      <c r="F33" s="16">
        <v>0</v>
      </c>
      <c r="G33" s="16">
        <f t="shared" si="0"/>
        <v>118840</v>
      </c>
      <c r="H33" s="24">
        <v>54760</v>
      </c>
      <c r="I33" s="16">
        <v>32467</v>
      </c>
      <c r="J33" s="16">
        <v>0</v>
      </c>
      <c r="K33" s="16">
        <v>0</v>
      </c>
      <c r="L33" s="16">
        <f t="shared" si="1"/>
        <v>87227</v>
      </c>
      <c r="M33" s="6">
        <v>12260300</v>
      </c>
      <c r="N33" s="6">
        <v>7228440</v>
      </c>
      <c r="O33" s="6">
        <v>0</v>
      </c>
      <c r="P33" s="16">
        <f t="shared" si="2"/>
        <v>0</v>
      </c>
      <c r="Q33" s="16">
        <f t="shared" si="3"/>
        <v>19488740</v>
      </c>
      <c r="R33" s="585"/>
      <c r="S33" s="586"/>
    </row>
    <row r="34" spans="1:19" s="297" customFormat="1">
      <c r="A34" s="302">
        <v>24</v>
      </c>
      <c r="B34" s="303" t="s">
        <v>843</v>
      </c>
      <c r="C34" s="16">
        <v>74542</v>
      </c>
      <c r="D34" s="372">
        <v>17931</v>
      </c>
      <c r="E34" s="16">
        <v>0</v>
      </c>
      <c r="F34" s="16">
        <v>0</v>
      </c>
      <c r="G34" s="16">
        <f t="shared" si="0"/>
        <v>92473</v>
      </c>
      <c r="H34" s="24">
        <v>70760</v>
      </c>
      <c r="I34" s="16">
        <v>15402</v>
      </c>
      <c r="J34" s="16">
        <v>0</v>
      </c>
      <c r="K34" s="16">
        <v>0</v>
      </c>
      <c r="L34" s="16">
        <f t="shared" si="1"/>
        <v>86162</v>
      </c>
      <c r="M34" s="6">
        <v>15842600</v>
      </c>
      <c r="N34" s="6">
        <v>3429040</v>
      </c>
      <c r="O34" s="6">
        <v>0</v>
      </c>
      <c r="P34" s="16">
        <f t="shared" si="2"/>
        <v>0</v>
      </c>
      <c r="Q34" s="16">
        <f t="shared" si="3"/>
        <v>19271640</v>
      </c>
      <c r="R34" s="585"/>
      <c r="S34" s="586"/>
    </row>
    <row r="35" spans="1:19" s="297" customFormat="1">
      <c r="A35" s="302">
        <v>25</v>
      </c>
      <c r="B35" s="303" t="s">
        <v>844</v>
      </c>
      <c r="C35" s="16">
        <v>47521</v>
      </c>
      <c r="D35" s="372">
        <v>12425</v>
      </c>
      <c r="E35" s="16">
        <v>0</v>
      </c>
      <c r="F35" s="16">
        <v>0</v>
      </c>
      <c r="G35" s="16">
        <f t="shared" si="0"/>
        <v>59946</v>
      </c>
      <c r="H35" s="24">
        <v>41810</v>
      </c>
      <c r="I35" s="16">
        <v>10227</v>
      </c>
      <c r="J35" s="16">
        <v>0</v>
      </c>
      <c r="K35" s="16">
        <v>0</v>
      </c>
      <c r="L35" s="16">
        <f t="shared" si="1"/>
        <v>52037</v>
      </c>
      <c r="M35" s="6">
        <v>9360900</v>
      </c>
      <c r="N35" s="6">
        <v>2276840</v>
      </c>
      <c r="O35" s="6">
        <v>0</v>
      </c>
      <c r="P35" s="16">
        <f t="shared" si="2"/>
        <v>0</v>
      </c>
      <c r="Q35" s="16">
        <f t="shared" si="3"/>
        <v>11637740</v>
      </c>
      <c r="R35" s="585"/>
      <c r="S35" s="586"/>
    </row>
    <row r="36" spans="1:19" s="297" customFormat="1">
      <c r="A36" s="302">
        <v>26</v>
      </c>
      <c r="B36" s="303" t="s">
        <v>845</v>
      </c>
      <c r="C36" s="16">
        <v>40973</v>
      </c>
      <c r="D36" s="372">
        <v>118322</v>
      </c>
      <c r="E36" s="16">
        <v>0</v>
      </c>
      <c r="F36" s="16">
        <v>0</v>
      </c>
      <c r="G36" s="16">
        <f t="shared" si="0"/>
        <v>159295</v>
      </c>
      <c r="H36" s="24">
        <v>37660</v>
      </c>
      <c r="I36" s="16">
        <v>97623</v>
      </c>
      <c r="J36" s="16">
        <v>0</v>
      </c>
      <c r="K36" s="16">
        <v>0</v>
      </c>
      <c r="L36" s="16">
        <f t="shared" si="1"/>
        <v>135283</v>
      </c>
      <c r="M36" s="6">
        <v>8431700</v>
      </c>
      <c r="N36" s="6">
        <v>21734660</v>
      </c>
      <c r="O36" s="6">
        <v>0</v>
      </c>
      <c r="P36" s="16">
        <f t="shared" si="2"/>
        <v>0</v>
      </c>
      <c r="Q36" s="16">
        <f t="shared" si="3"/>
        <v>30166360</v>
      </c>
      <c r="R36" s="585"/>
      <c r="S36" s="586"/>
    </row>
    <row r="37" spans="1:19" s="297" customFormat="1">
      <c r="A37" s="302">
        <v>27</v>
      </c>
      <c r="B37" s="303" t="s">
        <v>846</v>
      </c>
      <c r="C37" s="16">
        <v>73894</v>
      </c>
      <c r="D37" s="372">
        <v>7159</v>
      </c>
      <c r="E37" s="16">
        <v>0</v>
      </c>
      <c r="F37" s="16">
        <v>0</v>
      </c>
      <c r="G37" s="16">
        <f t="shared" si="0"/>
        <v>81053</v>
      </c>
      <c r="H37" s="24">
        <v>64280</v>
      </c>
      <c r="I37" s="16">
        <v>6823</v>
      </c>
      <c r="J37" s="16">
        <v>0</v>
      </c>
      <c r="K37" s="16">
        <v>0</v>
      </c>
      <c r="L37" s="16">
        <f t="shared" si="1"/>
        <v>71103</v>
      </c>
      <c r="M37" s="6">
        <v>14391800</v>
      </c>
      <c r="N37" s="6">
        <v>1519060</v>
      </c>
      <c r="O37" s="6">
        <v>0</v>
      </c>
      <c r="P37" s="16">
        <f t="shared" si="2"/>
        <v>0</v>
      </c>
      <c r="Q37" s="16">
        <f t="shared" si="3"/>
        <v>15910860</v>
      </c>
      <c r="R37" s="585"/>
      <c r="S37" s="586"/>
    </row>
    <row r="38" spans="1:19" s="297" customFormat="1">
      <c r="A38" s="302">
        <v>28</v>
      </c>
      <c r="B38" s="303" t="s">
        <v>847</v>
      </c>
      <c r="C38" s="16">
        <v>114027</v>
      </c>
      <c r="D38" s="372">
        <v>16323</v>
      </c>
      <c r="E38" s="16">
        <v>0</v>
      </c>
      <c r="F38" s="16">
        <v>0</v>
      </c>
      <c r="G38" s="16">
        <f t="shared" si="0"/>
        <v>130350</v>
      </c>
      <c r="H38" s="24">
        <v>100196</v>
      </c>
      <c r="I38" s="16">
        <v>16129</v>
      </c>
      <c r="J38" s="16">
        <v>0</v>
      </c>
      <c r="K38" s="16">
        <v>0</v>
      </c>
      <c r="L38" s="16">
        <f t="shared" si="1"/>
        <v>116325</v>
      </c>
      <c r="M38" s="6">
        <v>22433020</v>
      </c>
      <c r="N38" s="6">
        <v>3590880</v>
      </c>
      <c r="O38" s="6">
        <v>0</v>
      </c>
      <c r="P38" s="16">
        <f t="shared" si="2"/>
        <v>0</v>
      </c>
      <c r="Q38" s="16">
        <f t="shared" si="3"/>
        <v>26023900</v>
      </c>
      <c r="R38" s="585">
        <f>G34+'enrolment vs availed_UPY'!G34</f>
        <v>178751</v>
      </c>
      <c r="S38" s="586"/>
    </row>
    <row r="39" spans="1:19" s="297" customFormat="1">
      <c r="A39" s="302">
        <v>29</v>
      </c>
      <c r="B39" s="303" t="s">
        <v>848</v>
      </c>
      <c r="C39" s="16">
        <v>22995</v>
      </c>
      <c r="D39" s="372">
        <v>61701</v>
      </c>
      <c r="E39" s="16">
        <v>0</v>
      </c>
      <c r="F39" s="16">
        <v>0</v>
      </c>
      <c r="G39" s="16">
        <f t="shared" si="0"/>
        <v>84696</v>
      </c>
      <c r="H39" s="24">
        <v>22670</v>
      </c>
      <c r="I39" s="16">
        <v>43304</v>
      </c>
      <c r="J39" s="16">
        <v>0</v>
      </c>
      <c r="K39" s="16">
        <v>0</v>
      </c>
      <c r="L39" s="16">
        <f t="shared" si="1"/>
        <v>65974</v>
      </c>
      <c r="M39" s="6">
        <v>5075900</v>
      </c>
      <c r="N39" s="6">
        <v>9641380</v>
      </c>
      <c r="O39" s="6">
        <v>0</v>
      </c>
      <c r="P39" s="16">
        <f t="shared" si="2"/>
        <v>0</v>
      </c>
      <c r="Q39" s="16">
        <f t="shared" si="3"/>
        <v>14717280</v>
      </c>
      <c r="R39" s="585"/>
      <c r="S39" s="586"/>
    </row>
    <row r="40" spans="1:19" s="297" customFormat="1">
      <c r="A40" s="302">
        <v>30</v>
      </c>
      <c r="B40" s="303" t="s">
        <v>849</v>
      </c>
      <c r="C40" s="16">
        <v>120432</v>
      </c>
      <c r="D40" s="372">
        <v>37345</v>
      </c>
      <c r="E40" s="16">
        <v>0</v>
      </c>
      <c r="F40" s="16">
        <v>0</v>
      </c>
      <c r="G40" s="16">
        <f t="shared" si="0"/>
        <v>157777</v>
      </c>
      <c r="H40" s="24">
        <v>119788</v>
      </c>
      <c r="I40" s="16">
        <v>35228</v>
      </c>
      <c r="J40" s="16">
        <v>0</v>
      </c>
      <c r="K40" s="16">
        <v>0</v>
      </c>
      <c r="L40" s="16">
        <f t="shared" si="1"/>
        <v>155016</v>
      </c>
      <c r="M40" s="6">
        <v>26819460</v>
      </c>
      <c r="N40" s="6">
        <v>7843060</v>
      </c>
      <c r="O40" s="6">
        <v>0</v>
      </c>
      <c r="P40" s="16">
        <f t="shared" si="2"/>
        <v>0</v>
      </c>
      <c r="Q40" s="16">
        <f t="shared" si="3"/>
        <v>34662520</v>
      </c>
      <c r="R40" s="585"/>
      <c r="S40" s="586"/>
    </row>
    <row r="41" spans="1:19" s="297" customFormat="1">
      <c r="A41" s="302">
        <v>31</v>
      </c>
      <c r="B41" s="303" t="s">
        <v>850</v>
      </c>
      <c r="C41" s="16">
        <v>135726</v>
      </c>
      <c r="D41" s="372">
        <v>30554</v>
      </c>
      <c r="E41" s="16">
        <v>0</v>
      </c>
      <c r="F41" s="16">
        <v>0</v>
      </c>
      <c r="G41" s="16">
        <f t="shared" si="0"/>
        <v>166280</v>
      </c>
      <c r="H41" s="24">
        <v>130587</v>
      </c>
      <c r="I41" s="16">
        <v>28424</v>
      </c>
      <c r="J41" s="16">
        <v>0</v>
      </c>
      <c r="K41" s="16">
        <v>0</v>
      </c>
      <c r="L41" s="16">
        <f t="shared" si="1"/>
        <v>159011</v>
      </c>
      <c r="M41" s="6">
        <v>29237340</v>
      </c>
      <c r="N41" s="6">
        <v>6328280</v>
      </c>
      <c r="O41" s="6">
        <v>0</v>
      </c>
      <c r="P41" s="16">
        <f t="shared" si="2"/>
        <v>0</v>
      </c>
      <c r="Q41" s="16">
        <f t="shared" si="3"/>
        <v>35565620</v>
      </c>
      <c r="R41" s="585"/>
      <c r="S41" s="586"/>
    </row>
    <row r="42" spans="1:19" s="297" customFormat="1">
      <c r="A42" s="302">
        <v>32</v>
      </c>
      <c r="B42" s="303" t="s">
        <v>851</v>
      </c>
      <c r="C42" s="16">
        <v>48490</v>
      </c>
      <c r="D42" s="372">
        <v>66751</v>
      </c>
      <c r="E42" s="16">
        <v>0</v>
      </c>
      <c r="F42" s="16">
        <v>0</v>
      </c>
      <c r="G42" s="16">
        <f t="shared" si="0"/>
        <v>115241</v>
      </c>
      <c r="H42" s="24">
        <v>40963</v>
      </c>
      <c r="I42" s="16">
        <v>50304</v>
      </c>
      <c r="J42" s="16">
        <v>0</v>
      </c>
      <c r="K42" s="16">
        <v>0</v>
      </c>
      <c r="L42" s="16">
        <f t="shared" si="1"/>
        <v>91267</v>
      </c>
      <c r="M42" s="6">
        <v>9171260</v>
      </c>
      <c r="N42" s="6">
        <v>11199780</v>
      </c>
      <c r="O42" s="6">
        <v>0</v>
      </c>
      <c r="P42" s="16">
        <f t="shared" si="2"/>
        <v>0</v>
      </c>
      <c r="Q42" s="16">
        <f t="shared" si="3"/>
        <v>20371040</v>
      </c>
      <c r="R42" s="585"/>
      <c r="S42" s="586"/>
    </row>
    <row r="43" spans="1:19" s="297" customFormat="1">
      <c r="A43" s="304"/>
      <c r="B43" s="305" t="s">
        <v>84</v>
      </c>
      <c r="C43" s="437">
        <f>SUM(C11:C42)</f>
        <v>2013751</v>
      </c>
      <c r="D43" s="462">
        <f>SUM(D11:D42)</f>
        <v>904728</v>
      </c>
      <c r="E43" s="25">
        <f>SUM(E11:E42)</f>
        <v>0</v>
      </c>
      <c r="F43" s="16">
        <v>0</v>
      </c>
      <c r="G43" s="25">
        <f t="shared" si="0"/>
        <v>2918479</v>
      </c>
      <c r="H43" s="430">
        <f>SUM(H11:H42)</f>
        <v>1840665</v>
      </c>
      <c r="I43" s="25">
        <f>SUM(I11:I42)</f>
        <v>687604</v>
      </c>
      <c r="J43" s="25">
        <v>0</v>
      </c>
      <c r="K43" s="25">
        <v>0</v>
      </c>
      <c r="L43" s="25">
        <f t="shared" si="1"/>
        <v>2528269</v>
      </c>
      <c r="M43" s="25">
        <f>SUM(M11:M42)</f>
        <v>411995200</v>
      </c>
      <c r="N43" s="25">
        <f>SUM(N11:N42)</f>
        <v>153200180</v>
      </c>
      <c r="O43" s="25">
        <v>3200</v>
      </c>
      <c r="P43" s="25">
        <f t="shared" si="2"/>
        <v>0</v>
      </c>
      <c r="Q43" s="25">
        <f t="shared" si="3"/>
        <v>565198580</v>
      </c>
      <c r="R43" s="585"/>
      <c r="S43" s="586"/>
    </row>
    <row r="44" spans="1:19" s="518" customFormat="1" ht="27" customHeight="1">
      <c r="A44" s="789" t="s">
        <v>1016</v>
      </c>
      <c r="B44" s="789"/>
      <c r="C44" s="789"/>
      <c r="D44" s="789"/>
      <c r="E44" s="789"/>
      <c r="F44" s="789"/>
      <c r="G44" s="789"/>
      <c r="H44" s="789"/>
      <c r="I44" s="789"/>
      <c r="J44" s="789"/>
      <c r="K44" s="789"/>
      <c r="L44" s="789"/>
      <c r="M44" s="789"/>
      <c r="N44" s="789"/>
      <c r="O44" s="789"/>
      <c r="P44" s="789"/>
      <c r="Q44" s="789"/>
    </row>
    <row r="45" spans="1:19">
      <c r="A45" s="8" t="s">
        <v>8</v>
      </c>
      <c r="B45"/>
      <c r="C45"/>
      <c r="D45"/>
    </row>
    <row r="46" spans="1:19">
      <c r="A46" t="s">
        <v>9</v>
      </c>
      <c r="B46"/>
      <c r="C46"/>
      <c r="D46"/>
    </row>
    <row r="47" spans="1:19">
      <c r="A47" t="s">
        <v>10</v>
      </c>
      <c r="B47"/>
      <c r="C47"/>
      <c r="D47"/>
      <c r="I47" s="9"/>
      <c r="J47" s="9"/>
      <c r="K47" s="9"/>
      <c r="L47" s="9"/>
    </row>
    <row r="48" spans="1:19" customFormat="1">
      <c r="A48" s="13" t="s">
        <v>435</v>
      </c>
      <c r="J48" s="9"/>
      <c r="K48" s="9"/>
      <c r="L48" s="9"/>
    </row>
    <row r="49" spans="1:18" customFormat="1" ht="15">
      <c r="C49" s="13" t="s">
        <v>436</v>
      </c>
      <c r="E49" s="10"/>
      <c r="F49" s="10"/>
      <c r="G49" s="10"/>
      <c r="H49" s="10"/>
      <c r="I49" s="10"/>
      <c r="J49" s="10"/>
      <c r="K49" s="10"/>
      <c r="L49" s="10"/>
      <c r="M49" s="10"/>
      <c r="N49" s="645" t="s">
        <v>1026</v>
      </c>
      <c r="O49" s="645"/>
      <c r="P49" s="645"/>
      <c r="Q49" s="645"/>
    </row>
    <row r="50" spans="1:18" ht="15">
      <c r="A50" s="12"/>
      <c r="B50" s="12"/>
      <c r="C50" s="12"/>
      <c r="D50" s="12"/>
      <c r="E50" s="12"/>
      <c r="F50" s="12"/>
      <c r="G50" s="12"/>
      <c r="I50" s="12"/>
      <c r="N50" s="779" t="s">
        <v>1010</v>
      </c>
      <c r="O50" s="779"/>
      <c r="P50" s="779"/>
      <c r="Q50" s="779"/>
    </row>
    <row r="51" spans="1:18" ht="12.75" customHeight="1">
      <c r="R51" s="472"/>
    </row>
    <row r="52" spans="1:18">
      <c r="A52" s="470"/>
      <c r="B52" s="470"/>
      <c r="C52" s="470"/>
      <c r="D52" s="470"/>
      <c r="E52" s="470"/>
      <c r="F52" s="470"/>
      <c r="G52" s="470"/>
      <c r="H52" s="470"/>
      <c r="I52" s="643" t="s">
        <v>1025</v>
      </c>
      <c r="J52" s="643"/>
      <c r="K52" s="470"/>
      <c r="L52" s="470"/>
      <c r="M52" s="470"/>
      <c r="N52" s="30"/>
      <c r="O52" s="30"/>
      <c r="P52" s="30"/>
      <c r="Q52" s="30"/>
      <c r="R52" s="470"/>
    </row>
    <row r="53" spans="1:18" ht="15">
      <c r="A53" s="12"/>
      <c r="B53" s="12"/>
      <c r="C53" s="12"/>
      <c r="D53" s="12"/>
      <c r="E53" s="12"/>
      <c r="F53" s="12"/>
      <c r="N53" s="645" t="s">
        <v>1024</v>
      </c>
      <c r="O53" s="645"/>
      <c r="P53" s="645"/>
      <c r="Q53" s="645"/>
    </row>
    <row r="54" spans="1:18">
      <c r="A54" s="721"/>
      <c r="B54" s="721"/>
      <c r="C54" s="721"/>
      <c r="D54" s="721"/>
      <c r="E54" s="721"/>
      <c r="F54" s="721"/>
      <c r="G54" s="721"/>
      <c r="H54" s="721"/>
      <c r="I54" s="721"/>
      <c r="J54" s="721"/>
      <c r="K54" s="721"/>
      <c r="L54" s="721"/>
    </row>
  </sheetData>
  <mergeCells count="17">
    <mergeCell ref="O1:Q1"/>
    <mergeCell ref="A2:L2"/>
    <mergeCell ref="A3:L3"/>
    <mergeCell ref="A8:A9"/>
    <mergeCell ref="B8:B9"/>
    <mergeCell ref="C8:G8"/>
    <mergeCell ref="H8:L8"/>
    <mergeCell ref="M8:Q8"/>
    <mergeCell ref="A7:B7"/>
    <mergeCell ref="N7:Q7"/>
    <mergeCell ref="N50:Q50"/>
    <mergeCell ref="A5:O5"/>
    <mergeCell ref="A54:L54"/>
    <mergeCell ref="N53:Q53"/>
    <mergeCell ref="N49:Q49"/>
    <mergeCell ref="I52:J52"/>
    <mergeCell ref="A44:Q44"/>
  </mergeCells>
  <phoneticPr fontId="0" type="noConversion"/>
  <printOptions horizontalCentered="1"/>
  <pageMargins left="0.70866141732283472" right="0.70866141732283472" top="0.23622047244094491" bottom="0" header="0.31496062992125984" footer="0.31496062992125984"/>
  <pageSetup paperSize="9" scale="7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topLeftCell="A14" zoomScaleSheetLayoutView="80" workbookViewId="0">
      <selection activeCell="L11" sqref="L11:L43"/>
    </sheetView>
  </sheetViews>
  <sheetFormatPr defaultColWidth="9.109375" defaultRowHeight="13.2"/>
  <cols>
    <col min="1" max="1" width="5.33203125" style="13" customWidth="1"/>
    <col min="2" max="2" width="14.6640625" style="13" customWidth="1"/>
    <col min="3" max="3" width="9.5546875" style="13" customWidth="1"/>
    <col min="4" max="4" width="9.33203125" style="13" customWidth="1"/>
    <col min="5" max="6" width="9.109375" style="13"/>
    <col min="7" max="7" width="10.88671875" style="13" customWidth="1"/>
    <col min="8" max="8" width="10.33203125" style="13" customWidth="1"/>
    <col min="9" max="9" width="10.88671875" style="13" customWidth="1"/>
    <col min="10" max="10" width="10.33203125" style="13" customWidth="1"/>
    <col min="11" max="11" width="9.88671875" style="13" customWidth="1"/>
    <col min="12" max="12" width="11.6640625" style="13" customWidth="1"/>
    <col min="13" max="13" width="10.44140625" style="13" customWidth="1"/>
    <col min="14" max="14" width="10.33203125" style="13" customWidth="1"/>
    <col min="15" max="15" width="8.88671875" style="13" customWidth="1"/>
    <col min="16" max="16" width="9.109375" style="13"/>
    <col min="17" max="17" width="11" style="13" customWidth="1"/>
    <col min="18" max="18" width="9.109375" style="13" hidden="1" customWidth="1"/>
    <col min="19" max="16384" width="9.109375" style="13"/>
  </cols>
  <sheetData>
    <row r="1" spans="1:18" customFormat="1" ht="12.75" customHeight="1">
      <c r="D1" s="13"/>
      <c r="E1" s="13"/>
      <c r="F1" s="13"/>
      <c r="G1" s="13"/>
      <c r="H1" s="13"/>
      <c r="I1" s="13"/>
      <c r="J1" s="13"/>
      <c r="K1" s="13"/>
      <c r="L1" s="13"/>
      <c r="M1" s="13"/>
      <c r="N1" s="13"/>
      <c r="O1" s="703" t="s">
        <v>56</v>
      </c>
      <c r="P1" s="703"/>
      <c r="Q1" s="703"/>
    </row>
    <row r="2" spans="1:18" customFormat="1" ht="15.6">
      <c r="A2" s="704" t="s">
        <v>0</v>
      </c>
      <c r="B2" s="704"/>
      <c r="C2" s="704"/>
      <c r="D2" s="704"/>
      <c r="E2" s="704"/>
      <c r="F2" s="704"/>
      <c r="G2" s="704"/>
      <c r="H2" s="704"/>
      <c r="I2" s="704"/>
      <c r="J2" s="704"/>
      <c r="K2" s="704"/>
      <c r="L2" s="704"/>
      <c r="M2" s="37"/>
      <c r="N2" s="37"/>
      <c r="O2" s="37"/>
      <c r="P2" s="37"/>
    </row>
    <row r="3" spans="1:18" customFormat="1" ht="21">
      <c r="A3" s="705" t="s">
        <v>652</v>
      </c>
      <c r="B3" s="705"/>
      <c r="C3" s="705"/>
      <c r="D3" s="705"/>
      <c r="E3" s="705"/>
      <c r="F3" s="705"/>
      <c r="G3" s="705"/>
      <c r="H3" s="705"/>
      <c r="I3" s="705"/>
      <c r="J3" s="705"/>
      <c r="K3" s="705"/>
      <c r="L3" s="705"/>
      <c r="M3" s="36"/>
      <c r="N3" s="36"/>
      <c r="O3" s="36"/>
      <c r="P3" s="36"/>
    </row>
    <row r="4" spans="1:18" customFormat="1" ht="11.25" customHeight="1"/>
    <row r="5" spans="1:18" customFormat="1" ht="15.6">
      <c r="A5" s="788" t="s">
        <v>662</v>
      </c>
      <c r="B5" s="788"/>
      <c r="C5" s="788"/>
      <c r="D5" s="788"/>
      <c r="E5" s="788"/>
      <c r="F5" s="788"/>
      <c r="G5" s="788"/>
      <c r="H5" s="788"/>
      <c r="I5" s="788"/>
      <c r="J5" s="788"/>
      <c r="K5" s="788"/>
      <c r="L5" s="788"/>
      <c r="M5" s="13"/>
      <c r="N5" s="13"/>
      <c r="O5" s="13"/>
      <c r="P5" s="13"/>
    </row>
    <row r="7" spans="1:18" ht="12.6" customHeight="1">
      <c r="A7" s="707" t="s">
        <v>938</v>
      </c>
      <c r="B7" s="707"/>
      <c r="N7" s="778" t="s">
        <v>967</v>
      </c>
      <c r="O7" s="778"/>
      <c r="P7" s="778"/>
      <c r="Q7" s="778"/>
      <c r="R7" s="778"/>
    </row>
    <row r="8" spans="1:18" s="12" customFormat="1" ht="29.4" customHeight="1">
      <c r="A8" s="690" t="s">
        <v>2</v>
      </c>
      <c r="B8" s="690" t="s">
        <v>3</v>
      </c>
      <c r="C8" s="702" t="s">
        <v>663</v>
      </c>
      <c r="D8" s="702"/>
      <c r="E8" s="702"/>
      <c r="F8" s="702"/>
      <c r="G8" s="702"/>
      <c r="H8" s="733" t="s">
        <v>698</v>
      </c>
      <c r="I8" s="702"/>
      <c r="J8" s="702"/>
      <c r="K8" s="702"/>
      <c r="L8" s="702"/>
      <c r="M8" s="688" t="s">
        <v>105</v>
      </c>
      <c r="N8" s="790"/>
      <c r="O8" s="790"/>
      <c r="P8" s="790"/>
      <c r="Q8" s="689"/>
    </row>
    <row r="9" spans="1:18" s="12" customFormat="1" ht="39.6">
      <c r="A9" s="690"/>
      <c r="B9" s="690"/>
      <c r="C9" s="546" t="s">
        <v>209</v>
      </c>
      <c r="D9" s="546" t="s">
        <v>210</v>
      </c>
      <c r="E9" s="546" t="s">
        <v>361</v>
      </c>
      <c r="F9" s="557" t="s">
        <v>216</v>
      </c>
      <c r="G9" s="557" t="s">
        <v>113</v>
      </c>
      <c r="H9" s="546" t="s">
        <v>209</v>
      </c>
      <c r="I9" s="546" t="s">
        <v>210</v>
      </c>
      <c r="J9" s="546" t="s">
        <v>361</v>
      </c>
      <c r="K9" s="546" t="s">
        <v>216</v>
      </c>
      <c r="L9" s="546" t="s">
        <v>114</v>
      </c>
      <c r="M9" s="546" t="s">
        <v>209</v>
      </c>
      <c r="N9" s="546" t="s">
        <v>210</v>
      </c>
      <c r="O9" s="546" t="s">
        <v>361</v>
      </c>
      <c r="P9" s="557" t="s">
        <v>216</v>
      </c>
      <c r="Q9" s="546" t="s">
        <v>115</v>
      </c>
      <c r="R9" s="25"/>
    </row>
    <row r="10" spans="1:18" s="12" customFormat="1">
      <c r="A10" s="3">
        <v>1</v>
      </c>
      <c r="B10" s="3">
        <v>2</v>
      </c>
      <c r="C10" s="3">
        <v>3</v>
      </c>
      <c r="D10" s="3">
        <v>4</v>
      </c>
      <c r="E10" s="3">
        <v>5</v>
      </c>
      <c r="F10" s="4">
        <v>6</v>
      </c>
      <c r="G10" s="3">
        <v>7</v>
      </c>
      <c r="H10" s="3">
        <v>8</v>
      </c>
      <c r="I10" s="3">
        <v>9</v>
      </c>
      <c r="J10" s="3">
        <v>10</v>
      </c>
      <c r="K10" s="3">
        <v>11</v>
      </c>
      <c r="L10" s="3">
        <v>12</v>
      </c>
      <c r="M10" s="3">
        <v>13</v>
      </c>
      <c r="N10" s="2">
        <v>14</v>
      </c>
      <c r="O10" s="1">
        <v>15</v>
      </c>
      <c r="P10" s="3">
        <v>16</v>
      </c>
      <c r="Q10" s="3">
        <v>17</v>
      </c>
    </row>
    <row r="11" spans="1:18">
      <c r="A11" s="302">
        <v>1</v>
      </c>
      <c r="B11" s="303" t="s">
        <v>820</v>
      </c>
      <c r="C11" s="315">
        <v>26473</v>
      </c>
      <c r="D11" s="464">
        <v>8515</v>
      </c>
      <c r="E11" s="326">
        <v>0</v>
      </c>
      <c r="F11" s="23">
        <v>0</v>
      </c>
      <c r="G11" s="23">
        <f t="shared" ref="G11:G43" si="0">C11+D11+E11+F11</f>
        <v>34988</v>
      </c>
      <c r="H11" s="16">
        <v>24329</v>
      </c>
      <c r="I11" s="16">
        <v>6712</v>
      </c>
      <c r="J11" s="326">
        <v>0</v>
      </c>
      <c r="K11" s="16">
        <v>0</v>
      </c>
      <c r="L11" s="16">
        <f>H11+I11+J11+K11</f>
        <v>31041</v>
      </c>
      <c r="M11" s="6">
        <v>5422880</v>
      </c>
      <c r="N11" s="6">
        <v>1484940</v>
      </c>
      <c r="O11" s="6">
        <v>0</v>
      </c>
      <c r="P11" s="16">
        <f>K11*159</f>
        <v>0</v>
      </c>
      <c r="Q11" s="16">
        <f>SUM(M11:P11)</f>
        <v>6907820</v>
      </c>
    </row>
    <row r="12" spans="1:18">
      <c r="A12" s="302">
        <v>2</v>
      </c>
      <c r="B12" s="303" t="s">
        <v>821</v>
      </c>
      <c r="C12" s="315">
        <v>35465</v>
      </c>
      <c r="D12" s="464">
        <v>45382</v>
      </c>
      <c r="E12" s="330">
        <v>361</v>
      </c>
      <c r="F12" s="23">
        <v>0</v>
      </c>
      <c r="G12" s="23">
        <f t="shared" si="0"/>
        <v>81208</v>
      </c>
      <c r="H12" s="16">
        <v>32760</v>
      </c>
      <c r="I12" s="16">
        <v>38585</v>
      </c>
      <c r="J12" s="330">
        <v>361</v>
      </c>
      <c r="K12" s="16">
        <v>0</v>
      </c>
      <c r="L12" s="16">
        <f t="shared" ref="L12:L43" si="1">H12+I12+J12+K12</f>
        <v>71706</v>
      </c>
      <c r="M12" s="6">
        <v>7302100</v>
      </c>
      <c r="N12" s="6">
        <v>8536800</v>
      </c>
      <c r="O12" s="6">
        <v>101472</v>
      </c>
      <c r="P12" s="16">
        <f t="shared" ref="P12:P43" si="2">K12*159</f>
        <v>0</v>
      </c>
      <c r="Q12" s="16">
        <f t="shared" ref="Q12:Q43" si="3">SUM(M12:P12)</f>
        <v>15940372</v>
      </c>
    </row>
    <row r="13" spans="1:18">
      <c r="A13" s="302">
        <v>3</v>
      </c>
      <c r="B13" s="303" t="s">
        <v>822</v>
      </c>
      <c r="C13" s="315">
        <v>53760</v>
      </c>
      <c r="D13" s="464">
        <v>16996</v>
      </c>
      <c r="E13" s="331">
        <v>360</v>
      </c>
      <c r="F13" s="23">
        <v>0</v>
      </c>
      <c r="G13" s="23">
        <f t="shared" si="0"/>
        <v>71116</v>
      </c>
      <c r="H13" s="16">
        <v>51690</v>
      </c>
      <c r="I13" s="16">
        <v>15518</v>
      </c>
      <c r="J13" s="331">
        <v>360</v>
      </c>
      <c r="K13" s="16">
        <v>0</v>
      </c>
      <c r="L13" s="16">
        <f t="shared" si="1"/>
        <v>67568</v>
      </c>
      <c r="M13" s="6">
        <v>11521600</v>
      </c>
      <c r="N13" s="6">
        <v>3433260</v>
      </c>
      <c r="O13" s="6">
        <v>90000</v>
      </c>
      <c r="P13" s="16">
        <f t="shared" si="2"/>
        <v>0</v>
      </c>
      <c r="Q13" s="16">
        <f t="shared" si="3"/>
        <v>15044860</v>
      </c>
    </row>
    <row r="14" spans="1:18">
      <c r="A14" s="302">
        <v>4</v>
      </c>
      <c r="B14" s="303" t="s">
        <v>823</v>
      </c>
      <c r="C14" s="315">
        <v>61816</v>
      </c>
      <c r="D14" s="464">
        <v>19206</v>
      </c>
      <c r="E14" s="326">
        <v>0</v>
      </c>
      <c r="F14" s="23">
        <v>0</v>
      </c>
      <c r="G14" s="23">
        <f t="shared" si="0"/>
        <v>81022</v>
      </c>
      <c r="H14" s="16">
        <v>59238</v>
      </c>
      <c r="I14" s="16">
        <v>15929</v>
      </c>
      <c r="J14" s="326">
        <v>0</v>
      </c>
      <c r="K14" s="16">
        <v>0</v>
      </c>
      <c r="L14" s="16">
        <f t="shared" si="1"/>
        <v>75167</v>
      </c>
      <c r="M14" s="6">
        <v>13203960</v>
      </c>
      <c r="N14" s="6">
        <v>3524280</v>
      </c>
      <c r="O14" s="6">
        <v>0</v>
      </c>
      <c r="P14" s="16">
        <f t="shared" si="2"/>
        <v>0</v>
      </c>
      <c r="Q14" s="16">
        <f t="shared" si="3"/>
        <v>16728240</v>
      </c>
    </row>
    <row r="15" spans="1:18">
      <c r="A15" s="302">
        <v>5</v>
      </c>
      <c r="B15" s="303" t="s">
        <v>824</v>
      </c>
      <c r="C15" s="315">
        <v>56452</v>
      </c>
      <c r="D15" s="464">
        <v>3436</v>
      </c>
      <c r="E15" s="331">
        <v>358</v>
      </c>
      <c r="F15" s="23">
        <v>0</v>
      </c>
      <c r="G15" s="23">
        <f t="shared" si="0"/>
        <v>60246</v>
      </c>
      <c r="H15" s="16">
        <v>54521</v>
      </c>
      <c r="I15" s="16">
        <v>0</v>
      </c>
      <c r="J15" s="331">
        <v>358</v>
      </c>
      <c r="K15" s="16">
        <v>0</v>
      </c>
      <c r="L15" s="16">
        <f t="shared" si="1"/>
        <v>54879</v>
      </c>
      <c r="M15" s="6">
        <v>12152620</v>
      </c>
      <c r="N15" s="6">
        <v>0</v>
      </c>
      <c r="O15" s="6">
        <v>108131</v>
      </c>
      <c r="P15" s="16">
        <f t="shared" si="2"/>
        <v>0</v>
      </c>
      <c r="Q15" s="16">
        <f t="shared" si="3"/>
        <v>12260751</v>
      </c>
    </row>
    <row r="16" spans="1:18">
      <c r="A16" s="302">
        <v>6</v>
      </c>
      <c r="B16" s="303" t="s">
        <v>825</v>
      </c>
      <c r="C16" s="315">
        <v>47207</v>
      </c>
      <c r="D16" s="464">
        <v>32031</v>
      </c>
      <c r="E16" s="331">
        <v>0</v>
      </c>
      <c r="F16" s="23">
        <v>0</v>
      </c>
      <c r="G16" s="23">
        <f t="shared" si="0"/>
        <v>79238</v>
      </c>
      <c r="H16" s="16">
        <v>44141</v>
      </c>
      <c r="I16" s="16">
        <v>29839</v>
      </c>
      <c r="J16" s="331">
        <v>0</v>
      </c>
      <c r="K16" s="16">
        <v>0</v>
      </c>
      <c r="L16" s="16">
        <f t="shared" si="1"/>
        <v>73980</v>
      </c>
      <c r="M16" s="6">
        <v>9838920</v>
      </c>
      <c r="N16" s="6">
        <v>6601780</v>
      </c>
      <c r="O16" s="6">
        <v>70060</v>
      </c>
      <c r="P16" s="16">
        <f t="shared" si="2"/>
        <v>0</v>
      </c>
      <c r="Q16" s="16">
        <f t="shared" si="3"/>
        <v>16510760</v>
      </c>
    </row>
    <row r="17" spans="1:17">
      <c r="A17" s="302">
        <v>7</v>
      </c>
      <c r="B17" s="303" t="s">
        <v>826</v>
      </c>
      <c r="C17" s="315">
        <v>52309</v>
      </c>
      <c r="D17" s="464">
        <v>10003</v>
      </c>
      <c r="E17" s="331">
        <v>509</v>
      </c>
      <c r="F17" s="23">
        <v>0</v>
      </c>
      <c r="G17" s="23">
        <f t="shared" si="0"/>
        <v>62821</v>
      </c>
      <c r="H17" s="16">
        <v>50261</v>
      </c>
      <c r="I17" s="16">
        <v>5047</v>
      </c>
      <c r="J17" s="331">
        <v>509</v>
      </c>
      <c r="K17" s="16">
        <v>0</v>
      </c>
      <c r="L17" s="16">
        <f t="shared" si="1"/>
        <v>55817</v>
      </c>
      <c r="M17" s="6">
        <v>11203020</v>
      </c>
      <c r="N17" s="6">
        <v>1116640</v>
      </c>
      <c r="O17" s="6">
        <v>162063</v>
      </c>
      <c r="P17" s="16">
        <f t="shared" si="2"/>
        <v>0</v>
      </c>
      <c r="Q17" s="16">
        <f t="shared" si="3"/>
        <v>12481723</v>
      </c>
    </row>
    <row r="18" spans="1:17">
      <c r="A18" s="302">
        <v>8</v>
      </c>
      <c r="B18" s="303" t="s">
        <v>827</v>
      </c>
      <c r="C18" s="315">
        <v>70608</v>
      </c>
      <c r="D18" s="464">
        <v>21421</v>
      </c>
      <c r="E18" s="326">
        <v>776</v>
      </c>
      <c r="F18" s="23">
        <v>0</v>
      </c>
      <c r="G18" s="23">
        <f t="shared" si="0"/>
        <v>92805</v>
      </c>
      <c r="H18" s="16">
        <v>68730</v>
      </c>
      <c r="I18" s="16">
        <v>19363</v>
      </c>
      <c r="J18" s="326">
        <v>776</v>
      </c>
      <c r="K18" s="16">
        <v>0</v>
      </c>
      <c r="L18" s="16">
        <f t="shared" si="1"/>
        <v>88869</v>
      </c>
      <c r="M18" s="6">
        <v>15319800</v>
      </c>
      <c r="N18" s="6">
        <v>4283960</v>
      </c>
      <c r="O18" s="6">
        <v>251102</v>
      </c>
      <c r="P18" s="16">
        <f t="shared" si="2"/>
        <v>0</v>
      </c>
      <c r="Q18" s="16">
        <f t="shared" si="3"/>
        <v>19854862</v>
      </c>
    </row>
    <row r="19" spans="1:17">
      <c r="A19" s="302">
        <v>9</v>
      </c>
      <c r="B19" s="303" t="s">
        <v>828</v>
      </c>
      <c r="C19" s="315">
        <v>23057</v>
      </c>
      <c r="D19" s="464">
        <v>26323</v>
      </c>
      <c r="E19" s="331">
        <v>0</v>
      </c>
      <c r="F19" s="23">
        <v>0</v>
      </c>
      <c r="G19" s="23">
        <f t="shared" si="0"/>
        <v>49380</v>
      </c>
      <c r="H19" s="16">
        <v>20520</v>
      </c>
      <c r="I19" s="16">
        <v>23932</v>
      </c>
      <c r="J19" s="331">
        <v>0</v>
      </c>
      <c r="K19" s="16">
        <v>0</v>
      </c>
      <c r="L19" s="16">
        <f t="shared" si="1"/>
        <v>44452</v>
      </c>
      <c r="M19" s="6">
        <v>4573900</v>
      </c>
      <c r="N19" s="6">
        <v>5294840</v>
      </c>
      <c r="O19" s="6">
        <v>0</v>
      </c>
      <c r="P19" s="16">
        <f t="shared" si="2"/>
        <v>0</v>
      </c>
      <c r="Q19" s="16">
        <f t="shared" si="3"/>
        <v>9868740</v>
      </c>
    </row>
    <row r="20" spans="1:17">
      <c r="A20" s="302">
        <v>10</v>
      </c>
      <c r="B20" s="303" t="s">
        <v>829</v>
      </c>
      <c r="C20" s="315">
        <v>25931</v>
      </c>
      <c r="D20" s="464">
        <v>7067</v>
      </c>
      <c r="E20" s="331">
        <v>0</v>
      </c>
      <c r="F20" s="23">
        <v>0</v>
      </c>
      <c r="G20" s="23">
        <f t="shared" si="0"/>
        <v>32998</v>
      </c>
      <c r="H20" s="16">
        <v>24130</v>
      </c>
      <c r="I20" s="16">
        <v>5602</v>
      </c>
      <c r="J20" s="331">
        <v>0</v>
      </c>
      <c r="K20" s="16">
        <v>0</v>
      </c>
      <c r="L20" s="16">
        <f t="shared" si="1"/>
        <v>29732</v>
      </c>
      <c r="M20" s="6">
        <v>5378500</v>
      </c>
      <c r="N20" s="6">
        <v>1239440</v>
      </c>
      <c r="O20" s="6">
        <v>0</v>
      </c>
      <c r="P20" s="16">
        <f t="shared" si="2"/>
        <v>0</v>
      </c>
      <c r="Q20" s="16">
        <f t="shared" si="3"/>
        <v>6617940</v>
      </c>
    </row>
    <row r="21" spans="1:17">
      <c r="A21" s="302">
        <v>11</v>
      </c>
      <c r="B21" s="303" t="s">
        <v>830</v>
      </c>
      <c r="C21" s="315">
        <v>61242</v>
      </c>
      <c r="D21" s="464">
        <v>5993</v>
      </c>
      <c r="E21" s="331">
        <v>500</v>
      </c>
      <c r="F21" s="23">
        <v>0</v>
      </c>
      <c r="G21" s="23">
        <f t="shared" si="0"/>
        <v>67735</v>
      </c>
      <c r="H21" s="16">
        <v>59183</v>
      </c>
      <c r="I21" s="16">
        <v>3579</v>
      </c>
      <c r="J21" s="331">
        <v>500</v>
      </c>
      <c r="K21" s="16">
        <v>0</v>
      </c>
      <c r="L21" s="16">
        <f t="shared" si="1"/>
        <v>63262</v>
      </c>
      <c r="M21" s="6">
        <v>13191760</v>
      </c>
      <c r="N21" s="6">
        <v>791780</v>
      </c>
      <c r="O21" s="6">
        <v>182660</v>
      </c>
      <c r="P21" s="16">
        <f t="shared" si="2"/>
        <v>0</v>
      </c>
      <c r="Q21" s="16">
        <f t="shared" si="3"/>
        <v>14166200</v>
      </c>
    </row>
    <row r="22" spans="1:17">
      <c r="A22" s="302">
        <v>12</v>
      </c>
      <c r="B22" s="303" t="s">
        <v>831</v>
      </c>
      <c r="C22" s="315">
        <v>50535</v>
      </c>
      <c r="D22" s="464">
        <v>40507</v>
      </c>
      <c r="E22" s="331">
        <v>0</v>
      </c>
      <c r="F22" s="23">
        <v>0</v>
      </c>
      <c r="G22" s="465">
        <f t="shared" si="0"/>
        <v>91042</v>
      </c>
      <c r="H22" s="16">
        <v>48057</v>
      </c>
      <c r="I22" s="16">
        <v>18701</v>
      </c>
      <c r="J22" s="331">
        <v>0</v>
      </c>
      <c r="K22" s="16">
        <v>0</v>
      </c>
      <c r="L22" s="16">
        <f t="shared" si="1"/>
        <v>66758</v>
      </c>
      <c r="M22" s="6">
        <v>10711740</v>
      </c>
      <c r="N22" s="6">
        <v>4137520</v>
      </c>
      <c r="O22" s="6">
        <v>0</v>
      </c>
      <c r="P22" s="16">
        <f t="shared" si="2"/>
        <v>0</v>
      </c>
      <c r="Q22" s="16">
        <f t="shared" si="3"/>
        <v>14849260</v>
      </c>
    </row>
    <row r="23" spans="1:17">
      <c r="A23" s="302">
        <v>13</v>
      </c>
      <c r="B23" s="303" t="s">
        <v>832</v>
      </c>
      <c r="C23" s="315">
        <v>43410</v>
      </c>
      <c r="D23" s="464">
        <v>26238</v>
      </c>
      <c r="E23" s="326">
        <v>0</v>
      </c>
      <c r="F23" s="23">
        <v>0</v>
      </c>
      <c r="G23" s="465">
        <f t="shared" si="0"/>
        <v>69648</v>
      </c>
      <c r="H23" s="16">
        <v>41523</v>
      </c>
      <c r="I23" s="16">
        <v>18935</v>
      </c>
      <c r="J23" s="326">
        <v>0</v>
      </c>
      <c r="K23" s="16">
        <v>0</v>
      </c>
      <c r="L23" s="16">
        <f t="shared" si="1"/>
        <v>60458</v>
      </c>
      <c r="M23" s="6">
        <v>9255360</v>
      </c>
      <c r="N23" s="6">
        <v>4189300</v>
      </c>
      <c r="O23" s="6">
        <v>0</v>
      </c>
      <c r="P23" s="16">
        <f t="shared" si="2"/>
        <v>0</v>
      </c>
      <c r="Q23" s="16">
        <f t="shared" si="3"/>
        <v>13444660</v>
      </c>
    </row>
    <row r="24" spans="1:17">
      <c r="A24" s="302">
        <v>14</v>
      </c>
      <c r="B24" s="303" t="s">
        <v>833</v>
      </c>
      <c r="C24" s="315">
        <v>38389</v>
      </c>
      <c r="D24" s="464">
        <v>8820</v>
      </c>
      <c r="E24" s="331">
        <v>403</v>
      </c>
      <c r="F24" s="23">
        <v>0</v>
      </c>
      <c r="G24" s="23">
        <f t="shared" si="0"/>
        <v>47612</v>
      </c>
      <c r="H24" s="16">
        <v>36590</v>
      </c>
      <c r="I24" s="16">
        <v>4560</v>
      </c>
      <c r="J24" s="331">
        <v>403</v>
      </c>
      <c r="K24" s="16">
        <v>0</v>
      </c>
      <c r="L24" s="16">
        <f t="shared" si="1"/>
        <v>41553</v>
      </c>
      <c r="M24" s="6">
        <v>8155800</v>
      </c>
      <c r="N24" s="6">
        <v>1008800</v>
      </c>
      <c r="O24" s="6">
        <v>125736</v>
      </c>
      <c r="P24" s="16">
        <f t="shared" si="2"/>
        <v>0</v>
      </c>
      <c r="Q24" s="16">
        <f t="shared" si="3"/>
        <v>9290336</v>
      </c>
    </row>
    <row r="25" spans="1:17" s="297" customFormat="1">
      <c r="A25" s="302">
        <v>15</v>
      </c>
      <c r="B25" s="303" t="s">
        <v>834</v>
      </c>
      <c r="C25" s="315">
        <v>11980</v>
      </c>
      <c r="D25" s="464">
        <v>9514</v>
      </c>
      <c r="E25" s="326">
        <v>0</v>
      </c>
      <c r="F25" s="23">
        <v>0</v>
      </c>
      <c r="G25" s="23">
        <f t="shared" si="0"/>
        <v>21494</v>
      </c>
      <c r="H25" s="16">
        <v>10273</v>
      </c>
      <c r="I25" s="16">
        <v>6797</v>
      </c>
      <c r="J25" s="326">
        <v>0</v>
      </c>
      <c r="K25" s="16">
        <v>0</v>
      </c>
      <c r="L25" s="16">
        <f t="shared" si="1"/>
        <v>17070</v>
      </c>
      <c r="M25" s="6">
        <v>2289860</v>
      </c>
      <c r="N25" s="6">
        <v>1503740</v>
      </c>
      <c r="O25" s="6">
        <v>0</v>
      </c>
      <c r="P25" s="16">
        <f t="shared" si="2"/>
        <v>0</v>
      </c>
      <c r="Q25" s="16">
        <f t="shared" si="3"/>
        <v>3793600</v>
      </c>
    </row>
    <row r="26" spans="1:17" s="297" customFormat="1">
      <c r="A26" s="302">
        <v>16</v>
      </c>
      <c r="B26" s="303" t="s">
        <v>835</v>
      </c>
      <c r="C26" s="315">
        <v>17997</v>
      </c>
      <c r="D26" s="464">
        <v>8046</v>
      </c>
      <c r="E26" s="331">
        <v>0</v>
      </c>
      <c r="F26" s="23">
        <v>0</v>
      </c>
      <c r="G26" s="23">
        <f t="shared" si="0"/>
        <v>26043</v>
      </c>
      <c r="H26" s="16">
        <v>16265</v>
      </c>
      <c r="I26" s="16">
        <v>3701</v>
      </c>
      <c r="J26" s="331">
        <v>0</v>
      </c>
      <c r="K26" s="16">
        <v>0</v>
      </c>
      <c r="L26" s="16">
        <f t="shared" si="1"/>
        <v>19966</v>
      </c>
      <c r="M26" s="6">
        <v>3625400</v>
      </c>
      <c r="N26" s="6">
        <v>818820</v>
      </c>
      <c r="O26" s="6">
        <v>0</v>
      </c>
      <c r="P26" s="16">
        <f t="shared" si="2"/>
        <v>0</v>
      </c>
      <c r="Q26" s="16">
        <f t="shared" si="3"/>
        <v>4444220</v>
      </c>
    </row>
    <row r="27" spans="1:17" s="297" customFormat="1">
      <c r="A27" s="302">
        <v>17</v>
      </c>
      <c r="B27" s="303" t="s">
        <v>836</v>
      </c>
      <c r="C27" s="315">
        <v>53284</v>
      </c>
      <c r="D27" s="464">
        <v>13890</v>
      </c>
      <c r="E27" s="326">
        <v>0</v>
      </c>
      <c r="F27" s="23">
        <v>0</v>
      </c>
      <c r="G27" s="23">
        <f t="shared" si="0"/>
        <v>67174</v>
      </c>
      <c r="H27" s="16">
        <v>51542</v>
      </c>
      <c r="I27" s="16">
        <v>8788</v>
      </c>
      <c r="J27" s="326">
        <v>0</v>
      </c>
      <c r="K27" s="16">
        <v>0</v>
      </c>
      <c r="L27" s="16">
        <f t="shared" si="1"/>
        <v>60330</v>
      </c>
      <c r="M27" s="6">
        <v>11488640</v>
      </c>
      <c r="N27" s="6">
        <v>1944360</v>
      </c>
      <c r="O27" s="6">
        <v>0</v>
      </c>
      <c r="P27" s="16">
        <f t="shared" si="2"/>
        <v>0</v>
      </c>
      <c r="Q27" s="16">
        <f t="shared" si="3"/>
        <v>13433000</v>
      </c>
    </row>
    <row r="28" spans="1:17" s="297" customFormat="1">
      <c r="A28" s="302">
        <v>18</v>
      </c>
      <c r="B28" s="303" t="s">
        <v>837</v>
      </c>
      <c r="C28" s="315">
        <v>26039</v>
      </c>
      <c r="D28" s="464">
        <v>20448</v>
      </c>
      <c r="E28" s="331">
        <v>0</v>
      </c>
      <c r="F28" s="23">
        <v>0</v>
      </c>
      <c r="G28" s="465">
        <f t="shared" si="0"/>
        <v>46487</v>
      </c>
      <c r="H28" s="16">
        <v>24340</v>
      </c>
      <c r="I28" s="16">
        <v>14864</v>
      </c>
      <c r="J28" s="331">
        <v>0</v>
      </c>
      <c r="K28" s="16">
        <v>0</v>
      </c>
      <c r="L28" s="16">
        <f t="shared" si="1"/>
        <v>39204</v>
      </c>
      <c r="M28" s="6">
        <v>5425300</v>
      </c>
      <c r="N28" s="6">
        <v>3288580</v>
      </c>
      <c r="O28" s="6">
        <v>0</v>
      </c>
      <c r="P28" s="16">
        <f t="shared" si="2"/>
        <v>0</v>
      </c>
      <c r="Q28" s="16">
        <f t="shared" si="3"/>
        <v>8713880</v>
      </c>
    </row>
    <row r="29" spans="1:17" s="297" customFormat="1">
      <c r="A29" s="302">
        <v>19</v>
      </c>
      <c r="B29" s="303" t="s">
        <v>838</v>
      </c>
      <c r="C29" s="315">
        <v>89811</v>
      </c>
      <c r="D29" s="464">
        <v>25022</v>
      </c>
      <c r="E29" s="326">
        <v>472</v>
      </c>
      <c r="F29" s="23">
        <v>0</v>
      </c>
      <c r="G29" s="23">
        <f t="shared" si="0"/>
        <v>115305</v>
      </c>
      <c r="H29" s="16">
        <v>87870</v>
      </c>
      <c r="I29" s="16">
        <v>9569</v>
      </c>
      <c r="J29" s="326">
        <v>472</v>
      </c>
      <c r="K29" s="16">
        <v>0</v>
      </c>
      <c r="L29" s="16">
        <f t="shared" si="1"/>
        <v>97911</v>
      </c>
      <c r="M29" s="6">
        <v>19586000</v>
      </c>
      <c r="N29" s="6">
        <v>2117080</v>
      </c>
      <c r="O29" s="6">
        <v>158579</v>
      </c>
      <c r="P29" s="16">
        <f t="shared" si="2"/>
        <v>0</v>
      </c>
      <c r="Q29" s="16">
        <f t="shared" si="3"/>
        <v>21861659</v>
      </c>
    </row>
    <row r="30" spans="1:17" s="297" customFormat="1">
      <c r="A30" s="302">
        <v>20</v>
      </c>
      <c r="B30" s="303" t="s">
        <v>839</v>
      </c>
      <c r="C30" s="315">
        <v>27709</v>
      </c>
      <c r="D30" s="464">
        <v>19557</v>
      </c>
      <c r="E30" s="331">
        <v>0</v>
      </c>
      <c r="F30" s="23">
        <v>0</v>
      </c>
      <c r="G30" s="23">
        <f t="shared" si="0"/>
        <v>47266</v>
      </c>
      <c r="H30" s="16">
        <v>26058</v>
      </c>
      <c r="I30" s="16">
        <v>16997</v>
      </c>
      <c r="J30" s="331">
        <v>0</v>
      </c>
      <c r="K30" s="16">
        <v>0</v>
      </c>
      <c r="L30" s="16">
        <f t="shared" si="1"/>
        <v>43055</v>
      </c>
      <c r="M30" s="6">
        <v>5808260</v>
      </c>
      <c r="N30" s="6">
        <v>3760540</v>
      </c>
      <c r="O30" s="6">
        <v>0</v>
      </c>
      <c r="P30" s="16">
        <f t="shared" si="2"/>
        <v>0</v>
      </c>
      <c r="Q30" s="16">
        <f t="shared" si="3"/>
        <v>9568800</v>
      </c>
    </row>
    <row r="31" spans="1:17" s="297" customFormat="1">
      <c r="A31" s="302">
        <v>21</v>
      </c>
      <c r="B31" s="303" t="s">
        <v>840</v>
      </c>
      <c r="C31" s="315">
        <v>51865</v>
      </c>
      <c r="D31" s="464">
        <v>38079</v>
      </c>
      <c r="E31" s="331">
        <v>0</v>
      </c>
      <c r="F31" s="23">
        <v>0</v>
      </c>
      <c r="G31" s="23">
        <f t="shared" si="0"/>
        <v>89944</v>
      </c>
      <c r="H31" s="16">
        <v>49969</v>
      </c>
      <c r="I31" s="16">
        <v>24761</v>
      </c>
      <c r="J31" s="331">
        <v>0</v>
      </c>
      <c r="K31" s="16">
        <v>0</v>
      </c>
      <c r="L31" s="16">
        <f t="shared" si="1"/>
        <v>74730</v>
      </c>
      <c r="M31" s="6">
        <v>11137980</v>
      </c>
      <c r="N31" s="6">
        <v>5478320</v>
      </c>
      <c r="O31" s="6">
        <v>0</v>
      </c>
      <c r="P31" s="16">
        <f t="shared" si="2"/>
        <v>0</v>
      </c>
      <c r="Q31" s="16">
        <f t="shared" si="3"/>
        <v>16616300</v>
      </c>
    </row>
    <row r="32" spans="1:17" s="297" customFormat="1">
      <c r="A32" s="302">
        <v>22</v>
      </c>
      <c r="B32" s="303" t="s">
        <v>841</v>
      </c>
      <c r="C32" s="315">
        <v>22518</v>
      </c>
      <c r="D32" s="464">
        <v>24931</v>
      </c>
      <c r="E32" s="331">
        <v>0</v>
      </c>
      <c r="F32" s="23">
        <v>0</v>
      </c>
      <c r="G32" s="23">
        <f t="shared" si="0"/>
        <v>47449</v>
      </c>
      <c r="H32" s="16">
        <v>20331</v>
      </c>
      <c r="I32" s="16">
        <v>19463</v>
      </c>
      <c r="J32" s="331">
        <v>0</v>
      </c>
      <c r="K32" s="16">
        <v>0</v>
      </c>
      <c r="L32" s="16">
        <f t="shared" si="1"/>
        <v>39794</v>
      </c>
      <c r="M32" s="6">
        <v>4531720</v>
      </c>
      <c r="N32" s="6">
        <v>4306160</v>
      </c>
      <c r="O32" s="6">
        <v>0</v>
      </c>
      <c r="P32" s="16">
        <f t="shared" si="2"/>
        <v>0</v>
      </c>
      <c r="Q32" s="16">
        <f t="shared" si="3"/>
        <v>8837880</v>
      </c>
    </row>
    <row r="33" spans="1:17" s="297" customFormat="1">
      <c r="A33" s="302">
        <v>23</v>
      </c>
      <c r="B33" s="303" t="s">
        <v>842</v>
      </c>
      <c r="C33" s="315">
        <v>49790</v>
      </c>
      <c r="D33" s="464">
        <v>39270</v>
      </c>
      <c r="E33" s="332">
        <v>410</v>
      </c>
      <c r="F33" s="23">
        <v>0</v>
      </c>
      <c r="G33" s="23">
        <f t="shared" si="0"/>
        <v>89470</v>
      </c>
      <c r="H33" s="16">
        <v>47737</v>
      </c>
      <c r="I33" s="16">
        <v>38651</v>
      </c>
      <c r="J33" s="332">
        <v>410</v>
      </c>
      <c r="K33" s="16">
        <v>0</v>
      </c>
      <c r="L33" s="16">
        <f t="shared" si="1"/>
        <v>86798</v>
      </c>
      <c r="M33" s="6">
        <v>10640440</v>
      </c>
      <c r="N33" s="6">
        <v>8551420</v>
      </c>
      <c r="O33" s="6">
        <v>134120</v>
      </c>
      <c r="P33" s="16">
        <f t="shared" si="2"/>
        <v>0</v>
      </c>
      <c r="Q33" s="16">
        <f t="shared" si="3"/>
        <v>19325980</v>
      </c>
    </row>
    <row r="34" spans="1:17" s="297" customFormat="1">
      <c r="A34" s="302">
        <v>24</v>
      </c>
      <c r="B34" s="303" t="s">
        <v>843</v>
      </c>
      <c r="C34" s="315">
        <v>66341</v>
      </c>
      <c r="D34" s="464">
        <v>19937</v>
      </c>
      <c r="E34" s="333">
        <v>0</v>
      </c>
      <c r="F34" s="23">
        <v>0</v>
      </c>
      <c r="G34" s="23">
        <f t="shared" si="0"/>
        <v>86278</v>
      </c>
      <c r="H34" s="16">
        <v>64467</v>
      </c>
      <c r="I34" s="16">
        <v>15722</v>
      </c>
      <c r="J34" s="333">
        <v>0</v>
      </c>
      <c r="K34" s="16">
        <v>0</v>
      </c>
      <c r="L34" s="16">
        <f t="shared" si="1"/>
        <v>80189</v>
      </c>
      <c r="M34" s="6">
        <v>14369540</v>
      </c>
      <c r="N34" s="6">
        <v>3478440</v>
      </c>
      <c r="O34" s="6">
        <v>0</v>
      </c>
      <c r="P34" s="16">
        <f t="shared" si="2"/>
        <v>0</v>
      </c>
      <c r="Q34" s="16">
        <f t="shared" si="3"/>
        <v>17847980</v>
      </c>
    </row>
    <row r="35" spans="1:17" s="297" customFormat="1">
      <c r="A35" s="302">
        <v>25</v>
      </c>
      <c r="B35" s="303" t="s">
        <v>844</v>
      </c>
      <c r="C35" s="315">
        <v>37324</v>
      </c>
      <c r="D35" s="464">
        <v>16801</v>
      </c>
      <c r="E35" s="334">
        <v>0</v>
      </c>
      <c r="F35" s="23">
        <v>0</v>
      </c>
      <c r="G35" s="23">
        <f t="shared" si="0"/>
        <v>54125</v>
      </c>
      <c r="H35" s="16">
        <v>35637</v>
      </c>
      <c r="I35" s="16">
        <v>9888</v>
      </c>
      <c r="J35" s="334">
        <v>0</v>
      </c>
      <c r="K35" s="16">
        <v>0</v>
      </c>
      <c r="L35" s="16">
        <f t="shared" si="1"/>
        <v>45525</v>
      </c>
      <c r="M35" s="6">
        <v>7943440</v>
      </c>
      <c r="N35" s="6">
        <v>2187660</v>
      </c>
      <c r="O35" s="6">
        <v>0</v>
      </c>
      <c r="P35" s="16">
        <f t="shared" si="2"/>
        <v>0</v>
      </c>
      <c r="Q35" s="16">
        <f t="shared" si="3"/>
        <v>10131100</v>
      </c>
    </row>
    <row r="36" spans="1:17" s="297" customFormat="1">
      <c r="A36" s="302">
        <v>26</v>
      </c>
      <c r="B36" s="303" t="s">
        <v>845</v>
      </c>
      <c r="C36" s="315">
        <v>40147</v>
      </c>
      <c r="D36" s="464">
        <v>73775</v>
      </c>
      <c r="E36" s="332">
        <v>359</v>
      </c>
      <c r="F36" s="23">
        <v>0</v>
      </c>
      <c r="G36" s="23">
        <f t="shared" si="0"/>
        <v>114281</v>
      </c>
      <c r="H36" s="16">
        <v>37471</v>
      </c>
      <c r="I36" s="16">
        <v>53994</v>
      </c>
      <c r="J36" s="332">
        <v>359</v>
      </c>
      <c r="K36" s="16">
        <v>0</v>
      </c>
      <c r="L36" s="16">
        <f t="shared" si="1"/>
        <v>91824</v>
      </c>
      <c r="M36" s="6">
        <v>8352220</v>
      </c>
      <c r="N36" s="6">
        <v>11945980</v>
      </c>
      <c r="O36" s="6">
        <v>123478</v>
      </c>
      <c r="P36" s="16">
        <f t="shared" si="2"/>
        <v>0</v>
      </c>
      <c r="Q36" s="16">
        <f t="shared" si="3"/>
        <v>20421678</v>
      </c>
    </row>
    <row r="37" spans="1:17" s="297" customFormat="1">
      <c r="A37" s="302">
        <v>27</v>
      </c>
      <c r="B37" s="303" t="s">
        <v>846</v>
      </c>
      <c r="C37" s="315">
        <v>54684</v>
      </c>
      <c r="D37" s="464">
        <v>11743</v>
      </c>
      <c r="E37" s="335">
        <v>384</v>
      </c>
      <c r="F37" s="23">
        <v>0</v>
      </c>
      <c r="G37" s="23">
        <f t="shared" si="0"/>
        <v>66811</v>
      </c>
      <c r="H37" s="16">
        <v>52902</v>
      </c>
      <c r="I37" s="16">
        <v>7788</v>
      </c>
      <c r="J37" s="335">
        <v>384</v>
      </c>
      <c r="K37" s="16">
        <v>0</v>
      </c>
      <c r="L37" s="16">
        <f t="shared" si="1"/>
        <v>61074</v>
      </c>
      <c r="M37" s="6">
        <v>11791640</v>
      </c>
      <c r="N37" s="6">
        <v>1723060</v>
      </c>
      <c r="O37" s="6">
        <v>137943</v>
      </c>
      <c r="P37" s="16">
        <f t="shared" si="2"/>
        <v>0</v>
      </c>
      <c r="Q37" s="16">
        <f t="shared" si="3"/>
        <v>13652643</v>
      </c>
    </row>
    <row r="38" spans="1:17" s="297" customFormat="1">
      <c r="A38" s="302">
        <v>28</v>
      </c>
      <c r="B38" s="303" t="s">
        <v>847</v>
      </c>
      <c r="C38" s="315">
        <v>77948</v>
      </c>
      <c r="D38" s="464">
        <v>14216</v>
      </c>
      <c r="E38" s="336">
        <v>170</v>
      </c>
      <c r="F38" s="23">
        <v>0</v>
      </c>
      <c r="G38" s="23">
        <f t="shared" si="0"/>
        <v>92334</v>
      </c>
      <c r="H38" s="16">
        <v>75173</v>
      </c>
      <c r="I38" s="16">
        <v>10493</v>
      </c>
      <c r="J38" s="336">
        <v>170</v>
      </c>
      <c r="K38" s="16">
        <v>0</v>
      </c>
      <c r="L38" s="16">
        <f t="shared" si="1"/>
        <v>85836</v>
      </c>
      <c r="M38" s="6">
        <v>16755660</v>
      </c>
      <c r="N38" s="6">
        <v>2321460</v>
      </c>
      <c r="O38" s="6">
        <v>60325</v>
      </c>
      <c r="P38" s="16">
        <f t="shared" si="2"/>
        <v>0</v>
      </c>
      <c r="Q38" s="16">
        <f t="shared" si="3"/>
        <v>19137445</v>
      </c>
    </row>
    <row r="39" spans="1:17" s="297" customFormat="1">
      <c r="A39" s="302">
        <v>29</v>
      </c>
      <c r="B39" s="303" t="s">
        <v>848</v>
      </c>
      <c r="C39" s="315">
        <v>17924</v>
      </c>
      <c r="D39" s="464">
        <v>52335</v>
      </c>
      <c r="E39" s="326">
        <v>290</v>
      </c>
      <c r="F39" s="23">
        <v>0</v>
      </c>
      <c r="G39" s="23">
        <f t="shared" si="0"/>
        <v>70549</v>
      </c>
      <c r="H39" s="16">
        <v>15983</v>
      </c>
      <c r="I39" s="16">
        <v>26766</v>
      </c>
      <c r="J39" s="326">
        <v>290</v>
      </c>
      <c r="K39" s="16">
        <v>0</v>
      </c>
      <c r="L39" s="16">
        <f t="shared" si="1"/>
        <v>43039</v>
      </c>
      <c r="M39" s="6">
        <v>3562560</v>
      </c>
      <c r="N39" s="6">
        <v>5921920</v>
      </c>
      <c r="O39" s="6">
        <v>94510</v>
      </c>
      <c r="P39" s="16">
        <f t="shared" si="2"/>
        <v>0</v>
      </c>
      <c r="Q39" s="16">
        <f t="shared" si="3"/>
        <v>9578990</v>
      </c>
    </row>
    <row r="40" spans="1:17" s="297" customFormat="1">
      <c r="A40" s="302">
        <v>30</v>
      </c>
      <c r="B40" s="303" t="s">
        <v>849</v>
      </c>
      <c r="C40" s="315">
        <v>102797</v>
      </c>
      <c r="D40" s="464">
        <v>41480</v>
      </c>
      <c r="E40" s="337">
        <v>815</v>
      </c>
      <c r="F40" s="23">
        <v>0</v>
      </c>
      <c r="G40" s="23">
        <f t="shared" si="0"/>
        <v>145092</v>
      </c>
      <c r="H40" s="16">
        <v>98727</v>
      </c>
      <c r="I40" s="16">
        <v>24153</v>
      </c>
      <c r="J40" s="337">
        <v>815</v>
      </c>
      <c r="K40" s="16">
        <v>0</v>
      </c>
      <c r="L40" s="16">
        <f t="shared" si="1"/>
        <v>123695</v>
      </c>
      <c r="M40" s="6">
        <v>22005940</v>
      </c>
      <c r="N40" s="6">
        <v>5343760</v>
      </c>
      <c r="O40" s="6">
        <v>260325</v>
      </c>
      <c r="P40" s="16">
        <f t="shared" si="2"/>
        <v>0</v>
      </c>
      <c r="Q40" s="16">
        <f t="shared" si="3"/>
        <v>27610025</v>
      </c>
    </row>
    <row r="41" spans="1:17" s="297" customFormat="1">
      <c r="A41" s="302">
        <v>31</v>
      </c>
      <c r="B41" s="303" t="s">
        <v>850</v>
      </c>
      <c r="C41" s="315">
        <v>102522</v>
      </c>
      <c r="D41" s="464">
        <v>24734</v>
      </c>
      <c r="E41" s="331">
        <v>0</v>
      </c>
      <c r="F41" s="23">
        <v>0</v>
      </c>
      <c r="G41" s="23">
        <f t="shared" si="0"/>
        <v>127256</v>
      </c>
      <c r="H41" s="16">
        <v>99275</v>
      </c>
      <c r="I41" s="16">
        <v>13760</v>
      </c>
      <c r="J41" s="331">
        <v>0</v>
      </c>
      <c r="K41" s="16">
        <v>0</v>
      </c>
      <c r="L41" s="16">
        <f t="shared" si="1"/>
        <v>113035</v>
      </c>
      <c r="M41" s="6">
        <v>22128200</v>
      </c>
      <c r="N41" s="6">
        <v>3044400</v>
      </c>
      <c r="O41" s="6">
        <v>0</v>
      </c>
      <c r="P41" s="16">
        <f t="shared" si="2"/>
        <v>0</v>
      </c>
      <c r="Q41" s="16">
        <f t="shared" si="3"/>
        <v>25172600</v>
      </c>
    </row>
    <row r="42" spans="1:17" s="297" customFormat="1">
      <c r="A42" s="302">
        <v>32</v>
      </c>
      <c r="B42" s="303" t="s">
        <v>851</v>
      </c>
      <c r="C42" s="315">
        <v>36350</v>
      </c>
      <c r="D42" s="464">
        <v>39977</v>
      </c>
      <c r="E42" s="326">
        <v>522</v>
      </c>
      <c r="F42" s="23">
        <v>0</v>
      </c>
      <c r="G42" s="23">
        <f t="shared" si="0"/>
        <v>76849</v>
      </c>
      <c r="H42" s="16">
        <v>34434</v>
      </c>
      <c r="I42" s="16">
        <v>37900</v>
      </c>
      <c r="J42" s="326">
        <v>522</v>
      </c>
      <c r="K42" s="16">
        <v>0</v>
      </c>
      <c r="L42" s="16">
        <f t="shared" si="1"/>
        <v>72856</v>
      </c>
      <c r="M42" s="6">
        <v>7675380</v>
      </c>
      <c r="N42" s="6">
        <v>8385500</v>
      </c>
      <c r="O42" s="6">
        <v>169529</v>
      </c>
      <c r="P42" s="16">
        <f t="shared" si="2"/>
        <v>0</v>
      </c>
      <c r="Q42" s="16">
        <f t="shared" si="3"/>
        <v>16230409</v>
      </c>
    </row>
    <row r="43" spans="1:17" s="297" customFormat="1">
      <c r="A43" s="304"/>
      <c r="B43" s="305" t="s">
        <v>84</v>
      </c>
      <c r="C43" s="463">
        <f>SUM(C11:C42)</f>
        <v>1533684</v>
      </c>
      <c r="D43" s="462">
        <f>SUM(D11:D42)</f>
        <v>765693</v>
      </c>
      <c r="E43" s="431">
        <f t="shared" ref="E43" si="4">SUM(E11:E42)</f>
        <v>6689</v>
      </c>
      <c r="F43" s="23">
        <v>0</v>
      </c>
      <c r="G43" s="466">
        <f t="shared" si="0"/>
        <v>2306066</v>
      </c>
      <c r="H43" s="25">
        <f>SUM(H11:H42)</f>
        <v>1464127</v>
      </c>
      <c r="I43" s="25">
        <f>SUM(I11:I42)</f>
        <v>550357</v>
      </c>
      <c r="J43" s="431">
        <f t="shared" ref="J43" si="5">SUM(J11:J42)</f>
        <v>6689</v>
      </c>
      <c r="K43" s="25">
        <v>0</v>
      </c>
      <c r="L43" s="25">
        <f t="shared" si="1"/>
        <v>2021173</v>
      </c>
      <c r="M43" s="25">
        <f>SUM(M11:M42)</f>
        <v>326350140</v>
      </c>
      <c r="N43" s="25">
        <f>SUM(N11:N42)</f>
        <v>121764540</v>
      </c>
      <c r="O43" s="25">
        <f>SUM(O11:O42)</f>
        <v>2230033</v>
      </c>
      <c r="P43" s="25">
        <f t="shared" si="2"/>
        <v>0</v>
      </c>
      <c r="Q43" s="25">
        <f t="shared" si="3"/>
        <v>450344713</v>
      </c>
    </row>
    <row r="44" spans="1:17">
      <c r="A44" s="791"/>
      <c r="B44" s="792"/>
      <c r="C44" s="792"/>
      <c r="D44" s="792"/>
      <c r="E44" s="792"/>
      <c r="F44" s="792"/>
      <c r="G44" s="792"/>
      <c r="H44" s="792"/>
      <c r="I44" s="792"/>
      <c r="J44" s="792"/>
      <c r="K44" s="792"/>
      <c r="L44" s="792"/>
      <c r="M44" s="792"/>
      <c r="N44" s="792"/>
      <c r="O44" s="792"/>
      <c r="P44" s="792"/>
      <c r="Q44" s="792"/>
    </row>
    <row r="45" spans="1:17">
      <c r="A45" s="8" t="s">
        <v>8</v>
      </c>
      <c r="B45"/>
      <c r="C45"/>
      <c r="D45"/>
    </row>
    <row r="46" spans="1:17">
      <c r="A46" t="s">
        <v>9</v>
      </c>
      <c r="B46"/>
      <c r="C46"/>
      <c r="D46"/>
    </row>
    <row r="47" spans="1:17">
      <c r="A47" t="s">
        <v>10</v>
      </c>
      <c r="B47"/>
      <c r="C47"/>
      <c r="D47"/>
      <c r="I47" s="9"/>
      <c r="J47" s="9"/>
      <c r="K47" s="9"/>
      <c r="L47" s="9"/>
    </row>
    <row r="48" spans="1:17" customFormat="1">
      <c r="A48" s="13" t="s">
        <v>435</v>
      </c>
      <c r="J48" s="9"/>
      <c r="K48" s="9"/>
      <c r="L48" s="9"/>
    </row>
    <row r="49" spans="1:18" customFormat="1">
      <c r="C49" s="13" t="s">
        <v>437</v>
      </c>
      <c r="E49" s="10"/>
      <c r="F49" s="10"/>
      <c r="G49" s="10"/>
      <c r="H49" s="10"/>
      <c r="I49" s="10"/>
      <c r="J49" s="10"/>
      <c r="K49" s="10"/>
      <c r="L49" s="10"/>
      <c r="M49" s="10"/>
    </row>
    <row r="50" spans="1:18" ht="15">
      <c r="N50" s="645" t="s">
        <v>1026</v>
      </c>
      <c r="O50" s="645"/>
      <c r="P50" s="645"/>
      <c r="Q50" s="645"/>
    </row>
    <row r="51" spans="1:18" ht="15">
      <c r="A51" s="12"/>
      <c r="B51" s="12"/>
      <c r="C51" s="12"/>
      <c r="D51" s="12"/>
      <c r="E51" s="12"/>
      <c r="F51" s="12"/>
      <c r="G51" s="12"/>
      <c r="I51" s="12"/>
      <c r="N51" s="779" t="s">
        <v>1008</v>
      </c>
      <c r="O51" s="779"/>
      <c r="P51" s="779"/>
      <c r="Q51" s="779"/>
    </row>
    <row r="52" spans="1:18" ht="12.75" customHeight="1">
      <c r="A52" s="590"/>
      <c r="B52" s="590"/>
      <c r="C52" s="590"/>
      <c r="D52" s="590"/>
      <c r="E52" s="590"/>
      <c r="F52" s="590"/>
      <c r="G52" s="590"/>
      <c r="H52" s="590"/>
      <c r="I52" s="590"/>
      <c r="J52" s="590"/>
      <c r="K52" s="590"/>
      <c r="L52" s="590"/>
      <c r="M52" s="590"/>
      <c r="N52" s="590"/>
      <c r="O52" s="590"/>
      <c r="P52" s="590"/>
      <c r="Q52" s="590"/>
    </row>
    <row r="53" spans="1:18">
      <c r="A53" s="474"/>
      <c r="B53" s="474"/>
      <c r="C53" s="474"/>
      <c r="D53" s="474"/>
      <c r="E53" s="474"/>
      <c r="F53" s="474"/>
      <c r="G53" s="474"/>
      <c r="H53" s="474"/>
      <c r="I53" s="474"/>
      <c r="J53" s="474"/>
      <c r="K53" s="644" t="s">
        <v>1025</v>
      </c>
      <c r="L53" s="644"/>
      <c r="M53" s="474"/>
      <c r="N53" s="474"/>
      <c r="O53" s="474"/>
      <c r="P53" s="474"/>
      <c r="Q53" s="474"/>
      <c r="R53" s="474"/>
    </row>
    <row r="54" spans="1:18" ht="15">
      <c r="A54" s="12"/>
      <c r="B54" s="12"/>
      <c r="C54" s="12"/>
      <c r="D54" s="12"/>
      <c r="E54" s="12"/>
      <c r="F54" s="12"/>
      <c r="N54" s="645" t="s">
        <v>1027</v>
      </c>
      <c r="O54" s="645"/>
      <c r="P54" s="645"/>
      <c r="Q54" s="645"/>
    </row>
    <row r="55" spans="1:18">
      <c r="A55" s="721"/>
      <c r="B55" s="721"/>
      <c r="C55" s="721"/>
      <c r="D55" s="721"/>
      <c r="E55" s="721"/>
      <c r="F55" s="721"/>
      <c r="G55" s="721"/>
      <c r="H55" s="721"/>
      <c r="I55" s="721"/>
      <c r="J55" s="721"/>
      <c r="K55" s="721"/>
      <c r="L55" s="721"/>
    </row>
  </sheetData>
  <mergeCells count="17">
    <mergeCell ref="A44:Q44"/>
    <mergeCell ref="N51:Q51"/>
    <mergeCell ref="A55:L55"/>
    <mergeCell ref="N54:Q54"/>
    <mergeCell ref="N50:Q50"/>
    <mergeCell ref="K53:L53"/>
    <mergeCell ref="O1:Q1"/>
    <mergeCell ref="A2:L2"/>
    <mergeCell ref="A3:L3"/>
    <mergeCell ref="A5:L5"/>
    <mergeCell ref="M8:Q8"/>
    <mergeCell ref="A8:A9"/>
    <mergeCell ref="B8:B9"/>
    <mergeCell ref="A7:B7"/>
    <mergeCell ref="N7:R7"/>
    <mergeCell ref="C8:G8"/>
    <mergeCell ref="H8:L8"/>
  </mergeCells>
  <phoneticPr fontId="0" type="noConversion"/>
  <printOptions horizontalCentered="1"/>
  <pageMargins left="0.70866141732283472" right="0.70866141732283472" top="0.23622047244094491" bottom="0" header="0.31496062992125984" footer="0.31496062992125984"/>
  <pageSetup paperSize="9" scale="7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topLeftCell="A25" zoomScaleSheetLayoutView="100" workbookViewId="0">
      <selection activeCell="D32" sqref="D32"/>
    </sheetView>
  </sheetViews>
  <sheetFormatPr defaultRowHeight="13.2"/>
  <cols>
    <col min="1" max="1" width="6" customWidth="1"/>
    <col min="2" max="2" width="15.5546875" customWidth="1"/>
    <col min="3" max="3" width="17.33203125" customWidth="1"/>
    <col min="4" max="4" width="19" customWidth="1"/>
    <col min="5" max="5" width="19.6640625" customWidth="1"/>
    <col min="6" max="6" width="18.88671875" customWidth="1"/>
    <col min="7" max="7" width="15.33203125" customWidth="1"/>
  </cols>
  <sheetData>
    <row r="1" spans="1:7" ht="16.2">
      <c r="A1" s="775" t="s">
        <v>0</v>
      </c>
      <c r="B1" s="775"/>
      <c r="C1" s="775"/>
      <c r="D1" s="775"/>
      <c r="E1" s="775"/>
      <c r="G1" s="178" t="s">
        <v>699</v>
      </c>
    </row>
    <row r="2" spans="1:7" ht="22.2">
      <c r="A2" s="776" t="s">
        <v>652</v>
      </c>
      <c r="B2" s="776"/>
      <c r="C2" s="776"/>
      <c r="D2" s="776"/>
      <c r="E2" s="776"/>
      <c r="F2" s="776"/>
    </row>
    <row r="3" spans="1:7" ht="14.4">
      <c r="A3" s="180"/>
      <c r="B3" s="180"/>
    </row>
    <row r="4" spans="1:7" ht="18" customHeight="1">
      <c r="A4" s="777" t="s">
        <v>700</v>
      </c>
      <c r="B4" s="777"/>
      <c r="C4" s="777"/>
      <c r="D4" s="777"/>
      <c r="E4" s="777"/>
      <c r="F4" s="777"/>
    </row>
    <row r="5" spans="1:7" ht="14.4">
      <c r="A5" s="181" t="s">
        <v>938</v>
      </c>
      <c r="B5" s="181"/>
    </row>
    <row r="6" spans="1:7" ht="14.4">
      <c r="A6" s="181"/>
      <c r="B6" s="181"/>
      <c r="F6" s="87" t="s">
        <v>966</v>
      </c>
      <c r="G6" s="97"/>
    </row>
    <row r="7" spans="1:7" ht="46.5" customHeight="1">
      <c r="A7" s="551" t="s">
        <v>2</v>
      </c>
      <c r="B7" s="551" t="s">
        <v>3</v>
      </c>
      <c r="C7" s="552" t="s">
        <v>701</v>
      </c>
      <c r="D7" s="552" t="s">
        <v>702</v>
      </c>
      <c r="E7" s="552" t="s">
        <v>703</v>
      </c>
      <c r="F7" s="552" t="s">
        <v>704</v>
      </c>
      <c r="G7" s="560" t="s">
        <v>705</v>
      </c>
    </row>
    <row r="8" spans="1:7" s="178" customFormat="1" ht="14.4">
      <c r="A8" s="182" t="s">
        <v>262</v>
      </c>
      <c r="B8" s="182" t="s">
        <v>263</v>
      </c>
      <c r="C8" s="182" t="s">
        <v>264</v>
      </c>
      <c r="D8" s="182" t="s">
        <v>265</v>
      </c>
      <c r="E8" s="182" t="s">
        <v>266</v>
      </c>
      <c r="F8" s="182" t="s">
        <v>267</v>
      </c>
      <c r="G8" s="182" t="s">
        <v>268</v>
      </c>
    </row>
    <row r="9" spans="1:7" s="178" customFormat="1" ht="14.4">
      <c r="A9" s="302">
        <v>1</v>
      </c>
      <c r="B9" s="303" t="s">
        <v>820</v>
      </c>
      <c r="C9" s="587">
        <f>'enrolment vs availed_PY'!G11+'enrolment vs availed_UPY'!G11</f>
        <v>79856</v>
      </c>
      <c r="D9" s="587">
        <v>54590</v>
      </c>
      <c r="E9" s="370">
        <v>0</v>
      </c>
      <c r="F9" s="370">
        <f>C9-D9</f>
        <v>25266</v>
      </c>
      <c r="G9" s="588"/>
    </row>
    <row r="10" spans="1:7" s="178" customFormat="1" ht="14.4">
      <c r="A10" s="302">
        <v>2</v>
      </c>
      <c r="B10" s="303" t="s">
        <v>821</v>
      </c>
      <c r="C10" s="587">
        <f>'enrolment vs availed_PY'!G12+'enrolment vs availed_UPY'!G12</f>
        <v>166898</v>
      </c>
      <c r="D10" s="587">
        <v>94016</v>
      </c>
      <c r="E10" s="370">
        <v>0</v>
      </c>
      <c r="F10" s="370">
        <f t="shared" ref="F10:F41" si="0">C10-D10</f>
        <v>72882</v>
      </c>
      <c r="G10" s="588"/>
    </row>
    <row r="11" spans="1:7" s="178" customFormat="1" ht="14.4">
      <c r="A11" s="302">
        <v>3</v>
      </c>
      <c r="B11" s="303" t="s">
        <v>822</v>
      </c>
      <c r="C11" s="587">
        <f>'enrolment vs availed_PY'!G13+'enrolment vs availed_UPY'!G13</f>
        <v>161150</v>
      </c>
      <c r="D11" s="587">
        <v>122302</v>
      </c>
      <c r="E11" s="370">
        <v>0</v>
      </c>
      <c r="F11" s="370">
        <f t="shared" si="0"/>
        <v>38848</v>
      </c>
      <c r="G11" s="588"/>
    </row>
    <row r="12" spans="1:7" s="178" customFormat="1" ht="14.4">
      <c r="A12" s="302">
        <v>4</v>
      </c>
      <c r="B12" s="303" t="s">
        <v>823</v>
      </c>
      <c r="C12" s="587">
        <f>'enrolment vs availed_PY'!G14+'enrolment vs availed_UPY'!G14</f>
        <v>195414</v>
      </c>
      <c r="D12" s="587">
        <v>117708</v>
      </c>
      <c r="E12" s="370">
        <v>0</v>
      </c>
      <c r="F12" s="370">
        <f t="shared" si="0"/>
        <v>77706</v>
      </c>
      <c r="G12" s="588"/>
    </row>
    <row r="13" spans="1:7" s="178" customFormat="1" ht="14.4">
      <c r="A13" s="302">
        <v>5</v>
      </c>
      <c r="B13" s="303" t="s">
        <v>824</v>
      </c>
      <c r="C13" s="587">
        <f>'enrolment vs availed_PY'!G15+'enrolment vs availed_UPY'!G15</f>
        <v>134714</v>
      </c>
      <c r="D13" s="587">
        <v>89862</v>
      </c>
      <c r="E13" s="370">
        <v>0</v>
      </c>
      <c r="F13" s="370">
        <f t="shared" si="0"/>
        <v>44852</v>
      </c>
      <c r="G13" s="588"/>
    </row>
    <row r="14" spans="1:7" s="178" customFormat="1" ht="14.4">
      <c r="A14" s="302">
        <v>6</v>
      </c>
      <c r="B14" s="303" t="s">
        <v>825</v>
      </c>
      <c r="C14" s="587">
        <f>'enrolment vs availed_PY'!G16+'enrolment vs availed_UPY'!G16</f>
        <v>197525</v>
      </c>
      <c r="D14" s="587">
        <v>168268</v>
      </c>
      <c r="E14" s="370">
        <v>0</v>
      </c>
      <c r="F14" s="370">
        <f t="shared" si="0"/>
        <v>29257</v>
      </c>
      <c r="G14" s="588"/>
    </row>
    <row r="15" spans="1:7" s="178" customFormat="1" ht="14.4">
      <c r="A15" s="302">
        <v>7</v>
      </c>
      <c r="B15" s="303" t="s">
        <v>826</v>
      </c>
      <c r="C15" s="587">
        <f>'enrolment vs availed_PY'!G17+'enrolment vs availed_UPY'!G17</f>
        <v>146645</v>
      </c>
      <c r="D15" s="587">
        <v>81072</v>
      </c>
      <c r="E15" s="370">
        <v>0</v>
      </c>
      <c r="F15" s="370">
        <f t="shared" si="0"/>
        <v>65573</v>
      </c>
      <c r="G15" s="588"/>
    </row>
    <row r="16" spans="1:7" s="178" customFormat="1" ht="14.4">
      <c r="A16" s="302">
        <v>8</v>
      </c>
      <c r="B16" s="303" t="s">
        <v>827</v>
      </c>
      <c r="C16" s="587">
        <f>'enrolment vs availed_PY'!G18+'enrolment vs availed_UPY'!G18</f>
        <v>198537</v>
      </c>
      <c r="D16" s="587">
        <v>123544</v>
      </c>
      <c r="E16" s="370">
        <v>0</v>
      </c>
      <c r="F16" s="370">
        <f t="shared" si="0"/>
        <v>74993</v>
      </c>
      <c r="G16" s="588"/>
    </row>
    <row r="17" spans="1:7" s="178" customFormat="1" ht="14.4">
      <c r="A17" s="302">
        <v>9</v>
      </c>
      <c r="B17" s="303" t="s">
        <v>828</v>
      </c>
      <c r="C17" s="587">
        <f>'enrolment vs availed_PY'!G19+'enrolment vs availed_UPY'!G19</f>
        <v>98961</v>
      </c>
      <c r="D17" s="587">
        <v>63427</v>
      </c>
      <c r="E17" s="370">
        <v>0</v>
      </c>
      <c r="F17" s="370">
        <f t="shared" si="0"/>
        <v>35534</v>
      </c>
      <c r="G17" s="588"/>
    </row>
    <row r="18" spans="1:7" s="178" customFormat="1" ht="14.4">
      <c r="A18" s="302">
        <v>10</v>
      </c>
      <c r="B18" s="303" t="s">
        <v>829</v>
      </c>
      <c r="C18" s="587">
        <f>'enrolment vs availed_PY'!G20+'enrolment vs availed_UPY'!G20</f>
        <v>75187</v>
      </c>
      <c r="D18" s="587">
        <v>67348</v>
      </c>
      <c r="E18" s="370">
        <v>0</v>
      </c>
      <c r="F18" s="370">
        <f t="shared" si="0"/>
        <v>7839</v>
      </c>
      <c r="G18" s="588"/>
    </row>
    <row r="19" spans="1:7" s="178" customFormat="1" ht="14.4">
      <c r="A19" s="302">
        <v>11</v>
      </c>
      <c r="B19" s="303" t="s">
        <v>830</v>
      </c>
      <c r="C19" s="587">
        <f>'enrolment vs availed_PY'!G21+'enrolment vs availed_UPY'!G21</f>
        <v>168192</v>
      </c>
      <c r="D19" s="587">
        <v>104934</v>
      </c>
      <c r="E19" s="370">
        <v>0</v>
      </c>
      <c r="F19" s="370">
        <f t="shared" si="0"/>
        <v>63258</v>
      </c>
      <c r="G19" s="588"/>
    </row>
    <row r="20" spans="1:7" s="178" customFormat="1" ht="14.4">
      <c r="A20" s="302">
        <v>12</v>
      </c>
      <c r="B20" s="303" t="s">
        <v>831</v>
      </c>
      <c r="C20" s="587">
        <f>'enrolment vs availed_PY'!G22+'enrolment vs availed_UPY'!G22</f>
        <v>221342</v>
      </c>
      <c r="D20" s="587">
        <v>111814</v>
      </c>
      <c r="E20" s="370">
        <v>0</v>
      </c>
      <c r="F20" s="370">
        <f t="shared" si="0"/>
        <v>109528</v>
      </c>
      <c r="G20" s="588"/>
    </row>
    <row r="21" spans="1:7" s="178" customFormat="1" ht="14.4">
      <c r="A21" s="302">
        <v>13</v>
      </c>
      <c r="B21" s="303" t="s">
        <v>832</v>
      </c>
      <c r="C21" s="587">
        <f>'enrolment vs availed_PY'!G23+'enrolment vs availed_UPY'!G23</f>
        <v>148684</v>
      </c>
      <c r="D21" s="587">
        <v>92744</v>
      </c>
      <c r="E21" s="370">
        <v>0</v>
      </c>
      <c r="F21" s="370">
        <f t="shared" si="0"/>
        <v>55940</v>
      </c>
      <c r="G21" s="588"/>
    </row>
    <row r="22" spans="1:7" s="178" customFormat="1" ht="14.4">
      <c r="A22" s="302">
        <v>14</v>
      </c>
      <c r="B22" s="303" t="s">
        <v>833</v>
      </c>
      <c r="C22" s="587">
        <f>'enrolment vs availed_PY'!G24+'enrolment vs availed_UPY'!G24</f>
        <v>106037</v>
      </c>
      <c r="D22" s="587">
        <v>78185</v>
      </c>
      <c r="E22" s="370">
        <v>0</v>
      </c>
      <c r="F22" s="370">
        <f t="shared" si="0"/>
        <v>27852</v>
      </c>
      <c r="G22" s="588"/>
    </row>
    <row r="23" spans="1:7" s="178" customFormat="1" ht="14.4">
      <c r="A23" s="302">
        <v>15</v>
      </c>
      <c r="B23" s="303" t="s">
        <v>834</v>
      </c>
      <c r="C23" s="587">
        <f>'enrolment vs availed_PY'!G25+'enrolment vs availed_UPY'!G25</f>
        <v>40990</v>
      </c>
      <c r="D23" s="587">
        <v>17748</v>
      </c>
      <c r="E23" s="370">
        <v>0</v>
      </c>
      <c r="F23" s="370">
        <f t="shared" si="0"/>
        <v>23242</v>
      </c>
      <c r="G23" s="588"/>
    </row>
    <row r="24" spans="1:7" s="178" customFormat="1" ht="14.4">
      <c r="A24" s="302">
        <v>16</v>
      </c>
      <c r="B24" s="303" t="s">
        <v>835</v>
      </c>
      <c r="C24" s="587">
        <f>'enrolment vs availed_PY'!G26+'enrolment vs availed_UPY'!G26</f>
        <v>52722</v>
      </c>
      <c r="D24" s="587">
        <v>35229</v>
      </c>
      <c r="E24" s="370">
        <v>0</v>
      </c>
      <c r="F24" s="370">
        <f t="shared" si="0"/>
        <v>17493</v>
      </c>
      <c r="G24" s="588"/>
    </row>
    <row r="25" spans="1:7" s="178" customFormat="1" ht="14.4">
      <c r="A25" s="302">
        <v>17</v>
      </c>
      <c r="B25" s="303" t="s">
        <v>836</v>
      </c>
      <c r="C25" s="587">
        <f>'enrolment vs availed_PY'!G27+'enrolment vs availed_UPY'!G27</f>
        <v>158008</v>
      </c>
      <c r="D25" s="587">
        <v>128918</v>
      </c>
      <c r="E25" s="370">
        <v>0</v>
      </c>
      <c r="F25" s="370">
        <f t="shared" si="0"/>
        <v>29090</v>
      </c>
      <c r="G25" s="588"/>
    </row>
    <row r="26" spans="1:7" s="178" customFormat="1" ht="14.4">
      <c r="A26" s="302">
        <v>18</v>
      </c>
      <c r="B26" s="303" t="s">
        <v>837</v>
      </c>
      <c r="C26" s="587">
        <f>'enrolment vs availed_PY'!G28+'enrolment vs availed_UPY'!G28</f>
        <v>116259</v>
      </c>
      <c r="D26" s="587">
        <v>52862</v>
      </c>
      <c r="E26" s="370">
        <v>0</v>
      </c>
      <c r="F26" s="370">
        <f t="shared" si="0"/>
        <v>63397</v>
      </c>
      <c r="G26" s="588"/>
    </row>
    <row r="27" spans="1:7" s="178" customFormat="1" ht="14.4">
      <c r="A27" s="302">
        <v>19</v>
      </c>
      <c r="B27" s="303" t="s">
        <v>838</v>
      </c>
      <c r="C27" s="587">
        <f>'enrolment vs availed_PY'!G29+'enrolment vs availed_UPY'!G29</f>
        <v>258071</v>
      </c>
      <c r="D27" s="587">
        <v>194375</v>
      </c>
      <c r="E27" s="370">
        <v>0</v>
      </c>
      <c r="F27" s="370">
        <f t="shared" si="0"/>
        <v>63696</v>
      </c>
      <c r="G27" s="588"/>
    </row>
    <row r="28" spans="1:7" s="178" customFormat="1" ht="14.4">
      <c r="A28" s="302">
        <v>20</v>
      </c>
      <c r="B28" s="303" t="s">
        <v>839</v>
      </c>
      <c r="C28" s="587">
        <f>'enrolment vs availed_PY'!G30+'enrolment vs availed_UPY'!G30</f>
        <v>102847</v>
      </c>
      <c r="D28" s="587">
        <v>76780</v>
      </c>
      <c r="E28" s="370">
        <v>0</v>
      </c>
      <c r="F28" s="370">
        <f t="shared" si="0"/>
        <v>26067</v>
      </c>
      <c r="G28" s="588"/>
    </row>
    <row r="29" spans="1:7" s="178" customFormat="1" ht="14.4">
      <c r="A29" s="302">
        <v>21</v>
      </c>
      <c r="B29" s="303" t="s">
        <v>840</v>
      </c>
      <c r="C29" s="587">
        <f>'enrolment vs availed_PY'!G31+'enrolment vs availed_UPY'!G31</f>
        <v>192724</v>
      </c>
      <c r="D29" s="587">
        <v>169379</v>
      </c>
      <c r="E29" s="370">
        <v>0</v>
      </c>
      <c r="F29" s="370">
        <f t="shared" si="0"/>
        <v>23345</v>
      </c>
      <c r="G29" s="588"/>
    </row>
    <row r="30" spans="1:7" s="178" customFormat="1" ht="14.4">
      <c r="A30" s="302">
        <v>22</v>
      </c>
      <c r="B30" s="303" t="s">
        <v>841</v>
      </c>
      <c r="C30" s="587">
        <f>'enrolment vs availed_PY'!G32+'enrolment vs availed_UPY'!G32</f>
        <v>114786</v>
      </c>
      <c r="D30" s="587">
        <v>51177</v>
      </c>
      <c r="E30" s="370">
        <v>0</v>
      </c>
      <c r="F30" s="370">
        <f t="shared" si="0"/>
        <v>63609</v>
      </c>
      <c r="G30" s="588"/>
    </row>
    <row r="31" spans="1:7" s="178" customFormat="1" ht="14.4">
      <c r="A31" s="302">
        <v>23</v>
      </c>
      <c r="B31" s="303" t="s">
        <v>842</v>
      </c>
      <c r="C31" s="587">
        <f>'enrolment vs availed_PY'!G33+'enrolment vs availed_UPY'!G33</f>
        <v>208310</v>
      </c>
      <c r="D31" s="587">
        <v>135594</v>
      </c>
      <c r="E31" s="370">
        <v>0</v>
      </c>
      <c r="F31" s="370">
        <f t="shared" si="0"/>
        <v>72716</v>
      </c>
      <c r="G31" s="588"/>
    </row>
    <row r="32" spans="1:7" s="178" customFormat="1" ht="14.4">
      <c r="A32" s="302">
        <v>24</v>
      </c>
      <c r="B32" s="303" t="s">
        <v>843</v>
      </c>
      <c r="C32" s="587">
        <f>'enrolment vs availed_PY'!G34+'enrolment vs availed_UPY'!G34</f>
        <v>178751</v>
      </c>
      <c r="D32" s="587">
        <v>184036</v>
      </c>
      <c r="E32" s="370">
        <v>0</v>
      </c>
      <c r="F32" s="370">
        <f t="shared" si="0"/>
        <v>-5285</v>
      </c>
      <c r="G32" s="588"/>
    </row>
    <row r="33" spans="1:17" s="178" customFormat="1" ht="14.4">
      <c r="A33" s="302">
        <v>25</v>
      </c>
      <c r="B33" s="303" t="s">
        <v>844</v>
      </c>
      <c r="C33" s="587">
        <f>'enrolment vs availed_PY'!G35+'enrolment vs availed_UPY'!G35</f>
        <v>114071</v>
      </c>
      <c r="D33" s="587">
        <v>64971</v>
      </c>
      <c r="E33" s="370">
        <v>0</v>
      </c>
      <c r="F33" s="370">
        <f t="shared" si="0"/>
        <v>49100</v>
      </c>
      <c r="G33" s="588"/>
    </row>
    <row r="34" spans="1:17" s="178" customFormat="1" ht="14.4">
      <c r="A34" s="302">
        <v>26</v>
      </c>
      <c r="B34" s="303" t="s">
        <v>845</v>
      </c>
      <c r="C34" s="587">
        <f>'enrolment vs availed_PY'!G36+'enrolment vs availed_UPY'!G36</f>
        <v>273576</v>
      </c>
      <c r="D34" s="587">
        <v>167327</v>
      </c>
      <c r="E34" s="370">
        <v>0</v>
      </c>
      <c r="F34" s="370">
        <f t="shared" si="0"/>
        <v>106249</v>
      </c>
      <c r="G34" s="588"/>
    </row>
    <row r="35" spans="1:17" s="178" customFormat="1" ht="14.4">
      <c r="A35" s="302">
        <v>27</v>
      </c>
      <c r="B35" s="303" t="s">
        <v>846</v>
      </c>
      <c r="C35" s="587">
        <f>'enrolment vs availed_PY'!G37+'enrolment vs availed_UPY'!G37</f>
        <v>147864</v>
      </c>
      <c r="D35" s="587">
        <v>88720</v>
      </c>
      <c r="E35" s="370">
        <v>0</v>
      </c>
      <c r="F35" s="370">
        <f t="shared" si="0"/>
        <v>59144</v>
      </c>
      <c r="G35" s="588"/>
    </row>
    <row r="36" spans="1:17" s="178" customFormat="1" ht="14.4">
      <c r="A36" s="302">
        <v>28</v>
      </c>
      <c r="B36" s="303" t="s">
        <v>847</v>
      </c>
      <c r="C36" s="587">
        <f>'enrolment vs availed_PY'!G38+'enrolment vs availed_UPY'!G38</f>
        <v>222684</v>
      </c>
      <c r="D36" s="587">
        <v>176851</v>
      </c>
      <c r="E36" s="370">
        <v>0</v>
      </c>
      <c r="F36" s="370">
        <f t="shared" si="0"/>
        <v>45833</v>
      </c>
      <c r="G36" s="588"/>
    </row>
    <row r="37" spans="1:17" s="178" customFormat="1" ht="14.4">
      <c r="A37" s="302">
        <v>29</v>
      </c>
      <c r="B37" s="303" t="s">
        <v>848</v>
      </c>
      <c r="C37" s="587">
        <f>'enrolment vs availed_PY'!G39+'enrolment vs availed_UPY'!G39</f>
        <v>155245</v>
      </c>
      <c r="D37" s="587">
        <v>105801</v>
      </c>
      <c r="E37" s="370">
        <v>0</v>
      </c>
      <c r="F37" s="370">
        <f t="shared" si="0"/>
        <v>49444</v>
      </c>
      <c r="G37" s="588"/>
    </row>
    <row r="38" spans="1:17" s="178" customFormat="1" ht="14.4">
      <c r="A38" s="302">
        <v>30</v>
      </c>
      <c r="B38" s="303" t="s">
        <v>849</v>
      </c>
      <c r="C38" s="587">
        <f>'enrolment vs availed_PY'!G40+'enrolment vs availed_UPY'!G40</f>
        <v>302869</v>
      </c>
      <c r="D38" s="587">
        <v>205996</v>
      </c>
      <c r="E38" s="370">
        <v>0</v>
      </c>
      <c r="F38" s="370">
        <f t="shared" si="0"/>
        <v>96873</v>
      </c>
      <c r="G38" s="588"/>
      <c r="H38" s="468"/>
      <c r="I38" s="468"/>
      <c r="J38" s="468"/>
      <c r="K38" s="468"/>
      <c r="L38" s="468"/>
      <c r="M38" s="468"/>
      <c r="N38" s="468"/>
      <c r="O38" s="468"/>
      <c r="P38" s="468"/>
      <c r="Q38" s="468"/>
    </row>
    <row r="39" spans="1:17" s="178" customFormat="1" ht="14.4">
      <c r="A39" s="302">
        <v>31</v>
      </c>
      <c r="B39" s="303" t="s">
        <v>850</v>
      </c>
      <c r="C39" s="587">
        <f>'enrolment vs availed_PY'!G41+'enrolment vs availed_UPY'!G41</f>
        <v>293536</v>
      </c>
      <c r="D39" s="587">
        <v>247502</v>
      </c>
      <c r="E39" s="370">
        <v>0</v>
      </c>
      <c r="F39" s="370">
        <f t="shared" si="0"/>
        <v>46034</v>
      </c>
      <c r="G39" s="588"/>
      <c r="H39" s="468"/>
      <c r="I39" s="468"/>
      <c r="J39" s="468"/>
      <c r="K39" s="468"/>
      <c r="L39" s="468"/>
      <c r="M39" s="468"/>
      <c r="N39" s="468"/>
      <c r="O39" s="468"/>
      <c r="P39" s="468"/>
      <c r="Q39" s="468"/>
    </row>
    <row r="40" spans="1:17" s="178" customFormat="1" ht="14.4">
      <c r="A40" s="302">
        <v>32</v>
      </c>
      <c r="B40" s="303" t="s">
        <v>851</v>
      </c>
      <c r="C40" s="587">
        <f>'enrolment vs availed_PY'!G42+'enrolment vs availed_UPY'!G42</f>
        <v>192090</v>
      </c>
      <c r="D40" s="587">
        <v>102675</v>
      </c>
      <c r="E40" s="370">
        <v>0</v>
      </c>
      <c r="F40" s="370">
        <f t="shared" si="0"/>
        <v>89415</v>
      </c>
      <c r="G40" s="588"/>
      <c r="H40" s="468"/>
      <c r="I40" s="468"/>
      <c r="J40" s="468"/>
      <c r="K40" s="468"/>
      <c r="L40" s="468"/>
      <c r="M40" s="468"/>
      <c r="N40" s="468"/>
      <c r="O40" s="468"/>
      <c r="P40" s="468"/>
      <c r="Q40" s="468"/>
    </row>
    <row r="41" spans="1:17" s="178" customFormat="1" ht="14.4">
      <c r="A41" s="304"/>
      <c r="B41" s="305" t="s">
        <v>84</v>
      </c>
      <c r="C41" s="587">
        <f>'enrolment vs availed_PY'!G43+'enrolment vs availed_UPY'!G43</f>
        <v>5224545</v>
      </c>
      <c r="D41" s="587">
        <f>SUM(D9:D40)</f>
        <v>3575755</v>
      </c>
      <c r="E41" s="370">
        <v>0</v>
      </c>
      <c r="F41" s="370">
        <f t="shared" si="0"/>
        <v>1648790</v>
      </c>
      <c r="G41" s="588"/>
      <c r="H41" s="468"/>
      <c r="I41" s="468"/>
      <c r="J41" s="468"/>
      <c r="K41" s="468"/>
      <c r="L41" s="468"/>
      <c r="M41" s="468"/>
      <c r="N41" s="468"/>
      <c r="O41" s="468"/>
      <c r="P41" s="468"/>
      <c r="Q41" s="468"/>
    </row>
    <row r="42" spans="1:17">
      <c r="A42" s="791"/>
      <c r="B42" s="791"/>
      <c r="C42" s="791"/>
      <c r="D42" s="791"/>
      <c r="E42" s="791"/>
      <c r="F42" s="791"/>
      <c r="G42" s="791"/>
      <c r="H42" s="467"/>
      <c r="I42" s="467"/>
      <c r="J42" s="467"/>
      <c r="K42" s="467"/>
      <c r="L42" s="467"/>
      <c r="M42" s="467"/>
      <c r="N42" s="467"/>
      <c r="O42" s="467"/>
      <c r="P42" s="467"/>
      <c r="Q42" s="467"/>
    </row>
    <row r="44" spans="1:17" ht="13.8">
      <c r="E44" s="795" t="s">
        <v>1026</v>
      </c>
      <c r="F44" s="795"/>
      <c r="G44" s="795"/>
    </row>
    <row r="45" spans="1:17" ht="15" customHeight="1">
      <c r="A45" s="283"/>
      <c r="B45" s="283"/>
      <c r="C45" s="283"/>
      <c r="D45" s="283"/>
      <c r="E45" s="779" t="s">
        <v>1008</v>
      </c>
      <c r="F45" s="779"/>
      <c r="G45" s="779"/>
      <c r="H45" s="454"/>
      <c r="I45" s="284"/>
    </row>
    <row r="46" spans="1:17" ht="15" customHeight="1">
      <c r="A46" s="283"/>
      <c r="B46" s="283"/>
      <c r="C46" s="283"/>
      <c r="D46" s="283" t="s">
        <v>1029</v>
      </c>
      <c r="E46" s="794"/>
      <c r="F46" s="794"/>
      <c r="G46" s="598"/>
      <c r="H46" s="284"/>
      <c r="I46" s="284"/>
    </row>
    <row r="47" spans="1:17" ht="15" customHeight="1">
      <c r="A47" s="283"/>
      <c r="B47" s="283"/>
      <c r="C47" s="283"/>
      <c r="D47" s="283"/>
      <c r="E47" s="794"/>
      <c r="F47" s="794"/>
      <c r="G47" s="598"/>
      <c r="H47" s="284"/>
      <c r="I47" s="284"/>
    </row>
    <row r="48" spans="1:17" ht="15">
      <c r="A48" s="283"/>
      <c r="C48" s="283"/>
      <c r="D48" s="283"/>
      <c r="E48" s="793" t="s">
        <v>1027</v>
      </c>
      <c r="F48" s="793"/>
      <c r="G48" s="793"/>
      <c r="H48" s="283"/>
      <c r="I48" s="283"/>
    </row>
    <row r="49" spans="1:13">
      <c r="A49" s="283"/>
      <c r="B49" s="283"/>
      <c r="C49" s="283"/>
      <c r="D49" s="283"/>
      <c r="E49" s="283"/>
      <c r="F49" s="283"/>
      <c r="G49" s="283"/>
      <c r="H49" s="283"/>
      <c r="I49" s="283"/>
      <c r="J49" s="283"/>
      <c r="K49" s="283"/>
      <c r="L49" s="283"/>
      <c r="M49" s="283"/>
    </row>
  </sheetData>
  <mergeCells count="9">
    <mergeCell ref="E48:G48"/>
    <mergeCell ref="E47:F47"/>
    <mergeCell ref="A1:E1"/>
    <mergeCell ref="A2:F2"/>
    <mergeCell ref="A4:F4"/>
    <mergeCell ref="E46:F46"/>
    <mergeCell ref="E45:G45"/>
    <mergeCell ref="A42:G42"/>
    <mergeCell ref="E44:G44"/>
  </mergeCells>
  <printOptions horizontalCentered="1"/>
  <pageMargins left="0.70866141732283472" right="0.70866141732283472" top="0.23622047244094491" bottom="0" header="0.31496062992125984" footer="0.31496062992125984"/>
  <pageSetup paperSize="9" scale="7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view="pageBreakPreview" topLeftCell="A33" zoomScale="90" zoomScaleSheetLayoutView="90" workbookViewId="0">
      <selection activeCell="C44" sqref="C44"/>
    </sheetView>
  </sheetViews>
  <sheetFormatPr defaultColWidth="9.109375" defaultRowHeight="13.2"/>
  <cols>
    <col min="1" max="1" width="7.44140625" style="13" customWidth="1"/>
    <col min="2" max="2" width="17.109375" style="13" customWidth="1"/>
    <col min="3" max="3" width="11" style="13" customWidth="1"/>
    <col min="4" max="4" width="10" style="13" customWidth="1"/>
    <col min="5" max="5" width="13.109375" style="13" customWidth="1"/>
    <col min="6" max="6" width="15.109375" style="13" customWidth="1"/>
    <col min="7" max="7" width="13.33203125" style="13" customWidth="1"/>
    <col min="8" max="8" width="14.6640625" style="13" customWidth="1"/>
    <col min="9" max="9" width="16.6640625" style="13" customWidth="1"/>
    <col min="10" max="10" width="19.33203125" style="13" customWidth="1"/>
    <col min="11" max="16384" width="9.109375" style="13"/>
  </cols>
  <sheetData>
    <row r="1" spans="1:20" customFormat="1">
      <c r="E1" s="708"/>
      <c r="F1" s="708"/>
      <c r="G1" s="708"/>
      <c r="H1" s="708"/>
      <c r="I1" s="708"/>
      <c r="J1" s="121" t="s">
        <v>57</v>
      </c>
    </row>
    <row r="2" spans="1:20" customFormat="1" ht="15">
      <c r="A2" s="645" t="s">
        <v>0</v>
      </c>
      <c r="B2" s="645"/>
      <c r="C2" s="645"/>
      <c r="D2" s="645"/>
      <c r="E2" s="645"/>
      <c r="F2" s="645"/>
      <c r="G2" s="645"/>
      <c r="H2" s="645"/>
      <c r="I2" s="645"/>
      <c r="J2" s="645"/>
    </row>
    <row r="3" spans="1:20" customFormat="1" ht="21">
      <c r="A3" s="705" t="s">
        <v>652</v>
      </c>
      <c r="B3" s="705"/>
      <c r="C3" s="705"/>
      <c r="D3" s="705"/>
      <c r="E3" s="705"/>
      <c r="F3" s="705"/>
      <c r="G3" s="705"/>
      <c r="H3" s="705"/>
      <c r="I3" s="705"/>
      <c r="J3" s="705"/>
    </row>
    <row r="4" spans="1:20" customFormat="1" ht="14.25" customHeight="1"/>
    <row r="5" spans="1:20" ht="24.75" customHeight="1">
      <c r="A5" s="788" t="s">
        <v>664</v>
      </c>
      <c r="B5" s="788"/>
      <c r="C5" s="788"/>
      <c r="D5" s="788"/>
      <c r="E5" s="788"/>
      <c r="F5" s="788"/>
      <c r="G5" s="788"/>
      <c r="H5" s="788"/>
      <c r="I5" s="788"/>
      <c r="J5" s="788"/>
    </row>
    <row r="6" spans="1:20" ht="13.5" customHeight="1">
      <c r="A6" s="1"/>
      <c r="B6" s="1"/>
      <c r="C6" s="1"/>
      <c r="D6" s="1"/>
      <c r="E6" s="1"/>
      <c r="F6" s="1"/>
      <c r="G6" s="1"/>
      <c r="H6" s="1"/>
      <c r="I6" s="1"/>
      <c r="J6" s="1"/>
    </row>
    <row r="7" spans="1:20" ht="0.75" customHeight="1"/>
    <row r="8" spans="1:20">
      <c r="A8" s="707" t="s">
        <v>938</v>
      </c>
      <c r="B8" s="707"/>
      <c r="C8" s="27"/>
      <c r="H8" s="778" t="s">
        <v>967</v>
      </c>
      <c r="I8" s="778"/>
      <c r="J8" s="778"/>
    </row>
    <row r="9" spans="1:20">
      <c r="A9" s="690" t="s">
        <v>2</v>
      </c>
      <c r="B9" s="690" t="s">
        <v>3</v>
      </c>
      <c r="C9" s="731" t="s">
        <v>665</v>
      </c>
      <c r="D9" s="732"/>
      <c r="E9" s="732"/>
      <c r="F9" s="733"/>
      <c r="G9" s="731" t="s">
        <v>97</v>
      </c>
      <c r="H9" s="732"/>
      <c r="I9" s="732"/>
      <c r="J9" s="733"/>
      <c r="L9" s="18"/>
    </row>
    <row r="10" spans="1:20" ht="50.25" customHeight="1">
      <c r="A10" s="690"/>
      <c r="B10" s="690"/>
      <c r="C10" s="546" t="s">
        <v>179</v>
      </c>
      <c r="D10" s="546" t="s">
        <v>13</v>
      </c>
      <c r="E10" s="557" t="s">
        <v>968</v>
      </c>
      <c r="F10" s="557" t="s">
        <v>197</v>
      </c>
      <c r="G10" s="546" t="s">
        <v>179</v>
      </c>
      <c r="H10" s="561" t="s">
        <v>14</v>
      </c>
      <c r="I10" s="562" t="s">
        <v>106</v>
      </c>
      <c r="J10" s="546" t="s">
        <v>198</v>
      </c>
      <c r="L10" s="617" t="s">
        <v>1047</v>
      </c>
      <c r="O10" s="13" t="s">
        <v>1050</v>
      </c>
    </row>
    <row r="11" spans="1:20">
      <c r="A11" s="3">
        <v>1</v>
      </c>
      <c r="B11" s="3">
        <v>2</v>
      </c>
      <c r="C11" s="3">
        <v>3</v>
      </c>
      <c r="D11" s="3">
        <v>4</v>
      </c>
      <c r="E11" s="3">
        <v>5</v>
      </c>
      <c r="F11" s="4">
        <v>6</v>
      </c>
      <c r="G11" s="3">
        <v>7</v>
      </c>
      <c r="H11" s="88">
        <v>8</v>
      </c>
      <c r="I11" s="3">
        <v>9</v>
      </c>
      <c r="J11" s="3">
        <v>10</v>
      </c>
      <c r="L11" s="13" t="s">
        <v>1048</v>
      </c>
      <c r="M11" s="13" t="s">
        <v>1049</v>
      </c>
      <c r="O11" s="13" t="s">
        <v>107</v>
      </c>
      <c r="P11" s="618" t="s">
        <v>95</v>
      </c>
    </row>
    <row r="12" spans="1:20">
      <c r="A12" s="302">
        <v>1</v>
      </c>
      <c r="B12" s="303" t="s">
        <v>820</v>
      </c>
      <c r="C12" s="6">
        <v>319</v>
      </c>
      <c r="D12" s="16">
        <v>40377</v>
      </c>
      <c r="E12" s="16">
        <v>220</v>
      </c>
      <c r="F12" s="90">
        <f>D12*E12</f>
        <v>8882940</v>
      </c>
      <c r="G12" s="16">
        <f>'AT3A_cvrg(Insti)_PY'!C12+'AT3A_cvrg(Insti)_PY'!D12</f>
        <v>319</v>
      </c>
      <c r="H12" s="6">
        <f>'enrolment vs availed_PY'!Q11</f>
        <v>8712900</v>
      </c>
      <c r="I12" s="24">
        <v>220</v>
      </c>
      <c r="J12" s="357">
        <f>H12/I12</f>
        <v>39604.090909090912</v>
      </c>
      <c r="L12" s="13">
        <f>F12*0.0001</f>
        <v>888.2940000000001</v>
      </c>
      <c r="M12" s="13">
        <f>H12*0.0001</f>
        <v>871.29000000000008</v>
      </c>
      <c r="O12" s="13">
        <f>F12*2.48/100000</f>
        <v>220.29691199999999</v>
      </c>
      <c r="P12" s="13">
        <f>F12*4.46/100000</f>
        <v>396.179124</v>
      </c>
      <c r="R12" s="13">
        <f>H12*2.48/100000</f>
        <v>216.07991999999999</v>
      </c>
      <c r="S12" s="13">
        <f>H12*4.46/100000</f>
        <v>388.59534000000002</v>
      </c>
      <c r="T12" s="13">
        <f>SUM(R12:S12)</f>
        <v>604.67525999999998</v>
      </c>
    </row>
    <row r="13" spans="1:20">
      <c r="A13" s="302">
        <v>2</v>
      </c>
      <c r="B13" s="303" t="s">
        <v>821</v>
      </c>
      <c r="C13" s="6">
        <v>207</v>
      </c>
      <c r="D13" s="16">
        <v>67348</v>
      </c>
      <c r="E13" s="16">
        <v>220</v>
      </c>
      <c r="F13" s="90">
        <f t="shared" ref="F13:F44" si="0">D13*E13</f>
        <v>14816560</v>
      </c>
      <c r="G13" s="16">
        <f>'AT3A_cvrg(Insti)_PY'!C13+'AT3A_cvrg(Insti)_PY'!D13</f>
        <v>208</v>
      </c>
      <c r="H13" s="6">
        <f>'enrolment vs availed_PY'!Q12</f>
        <v>14358040</v>
      </c>
      <c r="I13" s="24">
        <v>220</v>
      </c>
      <c r="J13" s="357">
        <f t="shared" ref="J13:J44" si="1">H13/I13</f>
        <v>65263.818181818184</v>
      </c>
      <c r="L13" s="605">
        <f t="shared" ref="L13:L44" si="2">F13*0.0001</f>
        <v>1481.6560000000002</v>
      </c>
      <c r="M13" s="605">
        <f t="shared" ref="M13:M44" si="3">H13*0.0001</f>
        <v>1435.8040000000001</v>
      </c>
      <c r="O13" s="605">
        <f t="shared" ref="O13:O44" si="4">F13*2.48/100000</f>
        <v>367.45068799999996</v>
      </c>
      <c r="P13" s="605">
        <f t="shared" ref="P13:P44" si="5">F13*4.46/100000</f>
        <v>660.81857600000001</v>
      </c>
      <c r="R13" s="605">
        <f t="shared" ref="R13:R44" si="6">H13*2.48/100000</f>
        <v>356.07939200000004</v>
      </c>
      <c r="S13" s="605">
        <f t="shared" ref="S13:S44" si="7">H13*4.46/100000</f>
        <v>640.36858399999994</v>
      </c>
      <c r="T13" s="605">
        <f t="shared" ref="T13:T44" si="8">SUM(R13:S13)</f>
        <v>996.44797599999993</v>
      </c>
    </row>
    <row r="14" spans="1:20">
      <c r="A14" s="302">
        <v>3</v>
      </c>
      <c r="B14" s="303" t="s">
        <v>822</v>
      </c>
      <c r="C14" s="6">
        <v>790</v>
      </c>
      <c r="D14" s="16">
        <v>84751</v>
      </c>
      <c r="E14" s="16">
        <v>220</v>
      </c>
      <c r="F14" s="90">
        <f t="shared" si="0"/>
        <v>18645220</v>
      </c>
      <c r="G14" s="16">
        <f>'AT3A_cvrg(Insti)_PY'!C14+'AT3A_cvrg(Insti)_PY'!D14</f>
        <v>768</v>
      </c>
      <c r="H14" s="6">
        <f>'enrolment vs availed_PY'!Q13</f>
        <v>18284380</v>
      </c>
      <c r="I14" s="24">
        <v>220</v>
      </c>
      <c r="J14" s="357">
        <f t="shared" si="1"/>
        <v>83110.818181818177</v>
      </c>
      <c r="L14" s="605">
        <f t="shared" si="2"/>
        <v>1864.5220000000002</v>
      </c>
      <c r="M14" s="605">
        <f t="shared" si="3"/>
        <v>1828.4380000000001</v>
      </c>
      <c r="O14" s="605">
        <f t="shared" si="4"/>
        <v>462.401456</v>
      </c>
      <c r="P14" s="605">
        <f t="shared" si="5"/>
        <v>831.57681200000002</v>
      </c>
      <c r="R14" s="605">
        <f t="shared" si="6"/>
        <v>453.45262399999996</v>
      </c>
      <c r="S14" s="605">
        <f t="shared" si="7"/>
        <v>815.48334799999998</v>
      </c>
      <c r="T14" s="605">
        <f t="shared" si="8"/>
        <v>1268.935972</v>
      </c>
    </row>
    <row r="15" spans="1:20">
      <c r="A15" s="302">
        <v>4</v>
      </c>
      <c r="B15" s="303" t="s">
        <v>823</v>
      </c>
      <c r="C15" s="6">
        <v>967</v>
      </c>
      <c r="D15" s="16">
        <v>98126</v>
      </c>
      <c r="E15" s="16">
        <v>220</v>
      </c>
      <c r="F15" s="90">
        <f t="shared" si="0"/>
        <v>21587720</v>
      </c>
      <c r="G15" s="16">
        <f>'AT3A_cvrg(Insti)_PY'!C15+'AT3A_cvrg(Insti)_PY'!D15</f>
        <v>967</v>
      </c>
      <c r="H15" s="6">
        <f>'enrolment vs availed_PY'!Q14</f>
        <v>21160400</v>
      </c>
      <c r="I15" s="24">
        <v>220</v>
      </c>
      <c r="J15" s="357">
        <f t="shared" si="1"/>
        <v>96183.636363636368</v>
      </c>
      <c r="L15" s="605">
        <f t="shared" si="2"/>
        <v>2158.7719999999999</v>
      </c>
      <c r="M15" s="605">
        <f t="shared" si="3"/>
        <v>2116.04</v>
      </c>
      <c r="O15" s="605">
        <f t="shared" si="4"/>
        <v>535.37545599999999</v>
      </c>
      <c r="P15" s="605">
        <f t="shared" si="5"/>
        <v>962.81231200000002</v>
      </c>
      <c r="R15" s="605">
        <f t="shared" si="6"/>
        <v>524.77791999999999</v>
      </c>
      <c r="S15" s="605">
        <f t="shared" si="7"/>
        <v>943.75383999999997</v>
      </c>
      <c r="T15" s="605">
        <f t="shared" si="8"/>
        <v>1468.5317599999998</v>
      </c>
    </row>
    <row r="16" spans="1:20">
      <c r="A16" s="302">
        <v>5</v>
      </c>
      <c r="B16" s="303" t="s">
        <v>824</v>
      </c>
      <c r="C16" s="6">
        <v>818</v>
      </c>
      <c r="D16" s="16">
        <v>75239</v>
      </c>
      <c r="E16" s="16">
        <v>220</v>
      </c>
      <c r="F16" s="90">
        <f t="shared" si="0"/>
        <v>16552580</v>
      </c>
      <c r="G16" s="16">
        <f>'AT3A_cvrg(Insti)_PY'!C16+'AT3A_cvrg(Insti)_PY'!D16</f>
        <v>820</v>
      </c>
      <c r="H16" s="6">
        <f>'enrolment vs availed_PY'!Q15</f>
        <v>16211300</v>
      </c>
      <c r="I16" s="24">
        <v>220</v>
      </c>
      <c r="J16" s="357">
        <f t="shared" si="1"/>
        <v>73687.727272727279</v>
      </c>
      <c r="L16" s="605">
        <f t="shared" si="2"/>
        <v>1655.258</v>
      </c>
      <c r="M16" s="605">
        <f t="shared" si="3"/>
        <v>1621.13</v>
      </c>
      <c r="O16" s="605">
        <f t="shared" si="4"/>
        <v>410.503984</v>
      </c>
      <c r="P16" s="605">
        <f t="shared" si="5"/>
        <v>738.24506799999995</v>
      </c>
      <c r="R16" s="605">
        <f t="shared" si="6"/>
        <v>402.04023999999998</v>
      </c>
      <c r="S16" s="605">
        <f t="shared" si="7"/>
        <v>723.02398000000005</v>
      </c>
      <c r="T16" s="605">
        <f t="shared" si="8"/>
        <v>1125.06422</v>
      </c>
    </row>
    <row r="17" spans="1:20">
      <c r="A17" s="302">
        <v>6</v>
      </c>
      <c r="B17" s="303" t="s">
        <v>825</v>
      </c>
      <c r="C17" s="6">
        <v>1033</v>
      </c>
      <c r="D17" s="16">
        <v>99993</v>
      </c>
      <c r="E17" s="16">
        <v>220</v>
      </c>
      <c r="F17" s="90">
        <f t="shared" si="0"/>
        <v>21998460</v>
      </c>
      <c r="G17" s="16">
        <f>'AT3A_cvrg(Insti)_PY'!C17+'AT3A_cvrg(Insti)_PY'!D17</f>
        <v>1035</v>
      </c>
      <c r="H17" s="6">
        <f>'enrolment vs availed_PY'!Q16</f>
        <v>21607980</v>
      </c>
      <c r="I17" s="24">
        <v>220</v>
      </c>
      <c r="J17" s="357">
        <f t="shared" si="1"/>
        <v>98218.090909090912</v>
      </c>
      <c r="L17" s="605">
        <f t="shared" si="2"/>
        <v>2199.846</v>
      </c>
      <c r="M17" s="605">
        <f t="shared" si="3"/>
        <v>2160.7980000000002</v>
      </c>
      <c r="O17" s="605">
        <f t="shared" si="4"/>
        <v>545.56180799999993</v>
      </c>
      <c r="P17" s="605">
        <f t="shared" si="5"/>
        <v>981.13131599999997</v>
      </c>
      <c r="R17" s="605">
        <f t="shared" si="6"/>
        <v>535.87790399999994</v>
      </c>
      <c r="S17" s="605">
        <f t="shared" si="7"/>
        <v>963.71590800000001</v>
      </c>
      <c r="T17" s="605">
        <f t="shared" si="8"/>
        <v>1499.5938120000001</v>
      </c>
    </row>
    <row r="18" spans="1:20">
      <c r="A18" s="302">
        <v>7</v>
      </c>
      <c r="B18" s="303" t="s">
        <v>826</v>
      </c>
      <c r="C18" s="6">
        <v>799</v>
      </c>
      <c r="D18" s="16">
        <v>77391</v>
      </c>
      <c r="E18" s="16">
        <v>220</v>
      </c>
      <c r="F18" s="90">
        <f t="shared" si="0"/>
        <v>17026020</v>
      </c>
      <c r="G18" s="16">
        <f>'AT3A_cvrg(Insti)_PY'!C18+'AT3A_cvrg(Insti)_PY'!D18</f>
        <v>805</v>
      </c>
      <c r="H18" s="6">
        <f>'enrolment vs availed_PY'!Q17</f>
        <v>16700340</v>
      </c>
      <c r="I18" s="24">
        <v>220</v>
      </c>
      <c r="J18" s="357">
        <f t="shared" si="1"/>
        <v>75910.636363636368</v>
      </c>
      <c r="L18" s="605">
        <f t="shared" si="2"/>
        <v>1702.6020000000001</v>
      </c>
      <c r="M18" s="605">
        <f t="shared" si="3"/>
        <v>1670.0340000000001</v>
      </c>
      <c r="O18" s="605">
        <f t="shared" si="4"/>
        <v>422.245296</v>
      </c>
      <c r="P18" s="605">
        <f t="shared" si="5"/>
        <v>759.36049200000002</v>
      </c>
      <c r="R18" s="605">
        <f t="shared" si="6"/>
        <v>414.16843200000005</v>
      </c>
      <c r="S18" s="605">
        <f t="shared" si="7"/>
        <v>744.83516400000008</v>
      </c>
      <c r="T18" s="605">
        <f t="shared" si="8"/>
        <v>1159.003596</v>
      </c>
    </row>
    <row r="19" spans="1:20">
      <c r="A19" s="302">
        <v>8</v>
      </c>
      <c r="B19" s="303" t="s">
        <v>827</v>
      </c>
      <c r="C19" s="6">
        <v>882</v>
      </c>
      <c r="D19" s="16">
        <v>104047</v>
      </c>
      <c r="E19" s="16">
        <v>220</v>
      </c>
      <c r="F19" s="90">
        <f t="shared" si="0"/>
        <v>22890340</v>
      </c>
      <c r="G19" s="16">
        <f>'AT3A_cvrg(Insti)_PY'!C19+'AT3A_cvrg(Insti)_PY'!D19</f>
        <v>885</v>
      </c>
      <c r="H19" s="6">
        <f>'enrolment vs availed_PY'!Q18</f>
        <v>22452100</v>
      </c>
      <c r="I19" s="24">
        <v>220</v>
      </c>
      <c r="J19" s="357">
        <f t="shared" si="1"/>
        <v>102055</v>
      </c>
      <c r="L19" s="605">
        <f t="shared" si="2"/>
        <v>2289.0340000000001</v>
      </c>
      <c r="M19" s="605">
        <f t="shared" si="3"/>
        <v>2245.21</v>
      </c>
      <c r="O19" s="605">
        <f t="shared" si="4"/>
        <v>567.680432</v>
      </c>
      <c r="P19" s="605">
        <f t="shared" si="5"/>
        <v>1020.909164</v>
      </c>
      <c r="R19" s="605">
        <f t="shared" si="6"/>
        <v>556.81208000000004</v>
      </c>
      <c r="S19" s="605">
        <f t="shared" si="7"/>
        <v>1001.36366</v>
      </c>
      <c r="T19" s="605">
        <f t="shared" si="8"/>
        <v>1558.1757400000001</v>
      </c>
    </row>
    <row r="20" spans="1:20">
      <c r="A20" s="302">
        <v>9</v>
      </c>
      <c r="B20" s="303" t="s">
        <v>828</v>
      </c>
      <c r="C20" s="6">
        <v>266</v>
      </c>
      <c r="D20" s="16">
        <v>44301</v>
      </c>
      <c r="E20" s="16">
        <v>220</v>
      </c>
      <c r="F20" s="90">
        <f t="shared" si="0"/>
        <v>9746220</v>
      </c>
      <c r="G20" s="16">
        <f>'AT3A_cvrg(Insti)_PY'!C20+'AT3A_cvrg(Insti)_PY'!D20</f>
        <v>270</v>
      </c>
      <c r="H20" s="6">
        <f>'enrolment vs availed_PY'!Q19</f>
        <v>9574380</v>
      </c>
      <c r="I20" s="24">
        <v>220</v>
      </c>
      <c r="J20" s="357">
        <f t="shared" si="1"/>
        <v>43519.909090909088</v>
      </c>
      <c r="L20" s="605">
        <f t="shared" si="2"/>
        <v>974.62200000000007</v>
      </c>
      <c r="M20" s="605">
        <f t="shared" si="3"/>
        <v>957.4380000000001</v>
      </c>
      <c r="O20" s="605">
        <f t="shared" si="4"/>
        <v>241.70625600000002</v>
      </c>
      <c r="P20" s="605">
        <f t="shared" si="5"/>
        <v>434.68141200000002</v>
      </c>
      <c r="R20" s="605">
        <f t="shared" si="6"/>
        <v>237.44462399999998</v>
      </c>
      <c r="S20" s="605">
        <f t="shared" si="7"/>
        <v>427.01734799999997</v>
      </c>
      <c r="T20" s="605">
        <f t="shared" si="8"/>
        <v>664.46197199999995</v>
      </c>
    </row>
    <row r="21" spans="1:20">
      <c r="A21" s="302">
        <v>10</v>
      </c>
      <c r="B21" s="303" t="s">
        <v>829</v>
      </c>
      <c r="C21" s="6">
        <v>485</v>
      </c>
      <c r="D21" s="16">
        <v>39364</v>
      </c>
      <c r="E21" s="16">
        <v>220</v>
      </c>
      <c r="F21" s="90">
        <f t="shared" si="0"/>
        <v>8660080</v>
      </c>
      <c r="G21" s="16">
        <f>'AT3A_cvrg(Insti)_PY'!C21+'AT3A_cvrg(Insti)_PY'!D21</f>
        <v>490</v>
      </c>
      <c r="H21" s="6">
        <f>'enrolment vs availed_PY'!Q20</f>
        <v>8490160</v>
      </c>
      <c r="I21" s="24">
        <v>220</v>
      </c>
      <c r="J21" s="357">
        <f t="shared" si="1"/>
        <v>38591.63636363636</v>
      </c>
      <c r="L21" s="605">
        <f t="shared" si="2"/>
        <v>866.00800000000004</v>
      </c>
      <c r="M21" s="605">
        <f t="shared" si="3"/>
        <v>849.01600000000008</v>
      </c>
      <c r="O21" s="605">
        <f t="shared" si="4"/>
        <v>214.76998399999999</v>
      </c>
      <c r="P21" s="605">
        <f t="shared" si="5"/>
        <v>386.23956799999996</v>
      </c>
      <c r="R21" s="605">
        <f t="shared" si="6"/>
        <v>210.55596800000001</v>
      </c>
      <c r="S21" s="605">
        <f t="shared" si="7"/>
        <v>378.661136</v>
      </c>
      <c r="T21" s="605">
        <f t="shared" si="8"/>
        <v>589.21710400000006</v>
      </c>
    </row>
    <row r="22" spans="1:20">
      <c r="A22" s="302">
        <v>11</v>
      </c>
      <c r="B22" s="303" t="s">
        <v>830</v>
      </c>
      <c r="C22" s="6">
        <v>1135</v>
      </c>
      <c r="D22" s="16">
        <v>97815</v>
      </c>
      <c r="E22" s="16">
        <v>220</v>
      </c>
      <c r="F22" s="90">
        <f t="shared" si="0"/>
        <v>21519300</v>
      </c>
      <c r="G22" s="16">
        <f>'AT3A_cvrg(Insti)_PY'!C22+'AT3A_cvrg(Insti)_PY'!D22</f>
        <v>1134</v>
      </c>
      <c r="H22" s="6">
        <f>'enrolment vs availed_PY'!Q21</f>
        <v>21088140</v>
      </c>
      <c r="I22" s="24">
        <v>220</v>
      </c>
      <c r="J22" s="357">
        <f t="shared" si="1"/>
        <v>95855.181818181823</v>
      </c>
      <c r="L22" s="605">
        <f t="shared" si="2"/>
        <v>2151.9300000000003</v>
      </c>
      <c r="M22" s="605">
        <f t="shared" si="3"/>
        <v>2108.8140000000003</v>
      </c>
      <c r="O22" s="605">
        <f t="shared" si="4"/>
        <v>533.67863999999997</v>
      </c>
      <c r="P22" s="605">
        <f t="shared" si="5"/>
        <v>959.76077999999995</v>
      </c>
      <c r="R22" s="605">
        <f t="shared" si="6"/>
        <v>522.98587200000009</v>
      </c>
      <c r="S22" s="605">
        <f t="shared" si="7"/>
        <v>940.53104400000007</v>
      </c>
      <c r="T22" s="605">
        <f t="shared" si="8"/>
        <v>1463.516916</v>
      </c>
    </row>
    <row r="23" spans="1:20">
      <c r="A23" s="302">
        <v>12</v>
      </c>
      <c r="B23" s="303" t="s">
        <v>831</v>
      </c>
      <c r="C23" s="6">
        <v>857</v>
      </c>
      <c r="D23" s="16">
        <v>85758</v>
      </c>
      <c r="E23" s="16">
        <v>220</v>
      </c>
      <c r="F23" s="90">
        <f t="shared" si="0"/>
        <v>18866760</v>
      </c>
      <c r="G23" s="16">
        <f>'AT3A_cvrg(Insti)_PY'!C23+'AT3A_cvrg(Insti)_PY'!D23</f>
        <v>860</v>
      </c>
      <c r="H23" s="6">
        <f>'enrolment vs availed_PY'!Q22</f>
        <v>18521760</v>
      </c>
      <c r="I23" s="24">
        <v>220</v>
      </c>
      <c r="J23" s="357">
        <f t="shared" si="1"/>
        <v>84189.818181818177</v>
      </c>
      <c r="L23" s="605">
        <f t="shared" si="2"/>
        <v>1886.6760000000002</v>
      </c>
      <c r="M23" s="605">
        <f t="shared" si="3"/>
        <v>1852.1760000000002</v>
      </c>
      <c r="O23" s="605">
        <f t="shared" si="4"/>
        <v>467.89564799999999</v>
      </c>
      <c r="P23" s="605">
        <f t="shared" si="5"/>
        <v>841.45749599999999</v>
      </c>
      <c r="R23" s="605">
        <f t="shared" si="6"/>
        <v>459.33964799999995</v>
      </c>
      <c r="S23" s="605">
        <f t="shared" si="7"/>
        <v>826.07049599999993</v>
      </c>
      <c r="T23" s="605">
        <f t="shared" si="8"/>
        <v>1285.4101439999999</v>
      </c>
    </row>
    <row r="24" spans="1:20">
      <c r="A24" s="302">
        <v>13</v>
      </c>
      <c r="B24" s="303" t="s">
        <v>832</v>
      </c>
      <c r="C24" s="6">
        <v>781</v>
      </c>
      <c r="D24" s="16">
        <v>71546</v>
      </c>
      <c r="E24" s="16">
        <v>220</v>
      </c>
      <c r="F24" s="90">
        <f t="shared" si="0"/>
        <v>15740120</v>
      </c>
      <c r="G24" s="16">
        <f>'AT3A_cvrg(Insti)_PY'!C24+'AT3A_cvrg(Insti)_PY'!D24</f>
        <v>754</v>
      </c>
      <c r="H24" s="6">
        <f>'enrolment vs availed_PY'!Q23</f>
        <v>15445520</v>
      </c>
      <c r="I24" s="24">
        <v>220</v>
      </c>
      <c r="J24" s="357">
        <f t="shared" si="1"/>
        <v>70206.909090909088</v>
      </c>
      <c r="L24" s="605">
        <f t="shared" si="2"/>
        <v>1574.0120000000002</v>
      </c>
      <c r="M24" s="605">
        <f t="shared" si="3"/>
        <v>1544.5520000000001</v>
      </c>
      <c r="O24" s="605">
        <f t="shared" si="4"/>
        <v>390.35497600000002</v>
      </c>
      <c r="P24" s="605">
        <f t="shared" si="5"/>
        <v>702.00935200000004</v>
      </c>
      <c r="R24" s="605">
        <f t="shared" si="6"/>
        <v>383.04889600000001</v>
      </c>
      <c r="S24" s="605">
        <f t="shared" si="7"/>
        <v>688.87019199999997</v>
      </c>
      <c r="T24" s="605">
        <f t="shared" si="8"/>
        <v>1071.9190880000001</v>
      </c>
    </row>
    <row r="25" spans="1:20">
      <c r="A25" s="302">
        <v>14</v>
      </c>
      <c r="B25" s="303" t="s">
        <v>833</v>
      </c>
      <c r="C25" s="6">
        <v>659</v>
      </c>
      <c r="D25" s="16">
        <v>56763</v>
      </c>
      <c r="E25" s="16">
        <v>220</v>
      </c>
      <c r="F25" s="90">
        <f t="shared" si="0"/>
        <v>12487860</v>
      </c>
      <c r="G25" s="16">
        <f>'AT3A_cvrg(Insti)_PY'!C25+'AT3A_cvrg(Insti)_PY'!D25</f>
        <v>658</v>
      </c>
      <c r="H25" s="6">
        <f>'enrolment vs availed_PY'!Q24</f>
        <v>12242100</v>
      </c>
      <c r="I25" s="24">
        <v>220</v>
      </c>
      <c r="J25" s="357">
        <f t="shared" si="1"/>
        <v>55645.909090909088</v>
      </c>
      <c r="L25" s="605">
        <f t="shared" si="2"/>
        <v>1248.7860000000001</v>
      </c>
      <c r="M25" s="605">
        <f t="shared" si="3"/>
        <v>1224.21</v>
      </c>
      <c r="O25" s="605">
        <f t="shared" si="4"/>
        <v>309.69892800000002</v>
      </c>
      <c r="P25" s="605">
        <f t="shared" si="5"/>
        <v>556.95855600000004</v>
      </c>
      <c r="R25" s="605">
        <f t="shared" si="6"/>
        <v>303.60408000000001</v>
      </c>
      <c r="S25" s="605">
        <f t="shared" si="7"/>
        <v>545.99766</v>
      </c>
      <c r="T25" s="605">
        <f t="shared" si="8"/>
        <v>849.60174000000006</v>
      </c>
    </row>
    <row r="26" spans="1:20" s="297" customFormat="1">
      <c r="A26" s="302">
        <v>15</v>
      </c>
      <c r="B26" s="303" t="s">
        <v>834</v>
      </c>
      <c r="C26" s="6">
        <v>306</v>
      </c>
      <c r="D26" s="16">
        <v>17948</v>
      </c>
      <c r="E26" s="16">
        <v>220</v>
      </c>
      <c r="F26" s="90">
        <f t="shared" si="0"/>
        <v>3948560</v>
      </c>
      <c r="G26" s="16">
        <f>'AT3A_cvrg(Insti)_PY'!C26+'AT3A_cvrg(Insti)_PY'!D26</f>
        <v>306</v>
      </c>
      <c r="H26" s="6">
        <f>'enrolment vs availed_PY'!Q25</f>
        <v>3878480</v>
      </c>
      <c r="I26" s="24">
        <v>220</v>
      </c>
      <c r="J26" s="357">
        <f t="shared" si="1"/>
        <v>17629.454545454544</v>
      </c>
      <c r="L26" s="605">
        <f t="shared" si="2"/>
        <v>394.85599999999999</v>
      </c>
      <c r="M26" s="605">
        <f t="shared" si="3"/>
        <v>387.84800000000001</v>
      </c>
      <c r="O26" s="605">
        <f t="shared" si="4"/>
        <v>97.924288000000004</v>
      </c>
      <c r="P26" s="605">
        <f t="shared" si="5"/>
        <v>176.10577600000002</v>
      </c>
      <c r="R26" s="605">
        <f t="shared" si="6"/>
        <v>96.186304000000007</v>
      </c>
      <c r="S26" s="605">
        <f t="shared" si="7"/>
        <v>172.980208</v>
      </c>
      <c r="T26" s="605">
        <f t="shared" si="8"/>
        <v>269.16651200000001</v>
      </c>
    </row>
    <row r="27" spans="1:20" s="297" customFormat="1">
      <c r="A27" s="302">
        <v>16</v>
      </c>
      <c r="B27" s="303" t="s">
        <v>835</v>
      </c>
      <c r="C27" s="6">
        <v>202</v>
      </c>
      <c r="D27" s="16">
        <v>24953</v>
      </c>
      <c r="E27" s="16">
        <v>220</v>
      </c>
      <c r="F27" s="90">
        <f t="shared" si="0"/>
        <v>5489660</v>
      </c>
      <c r="G27" s="16">
        <f>'AT3A_cvrg(Insti)_PY'!C27+'AT3A_cvrg(Insti)_PY'!D27</f>
        <v>201</v>
      </c>
      <c r="H27" s="6">
        <f>'enrolment vs availed_PY'!Q26</f>
        <v>5383820</v>
      </c>
      <c r="I27" s="24">
        <v>220</v>
      </c>
      <c r="J27" s="357">
        <f t="shared" si="1"/>
        <v>24471.909090909092</v>
      </c>
      <c r="L27" s="605">
        <f t="shared" si="2"/>
        <v>548.96600000000001</v>
      </c>
      <c r="M27" s="605">
        <f t="shared" si="3"/>
        <v>538.38200000000006</v>
      </c>
      <c r="O27" s="605">
        <f t="shared" si="4"/>
        <v>136.14356800000002</v>
      </c>
      <c r="P27" s="605">
        <f t="shared" si="5"/>
        <v>244.83883600000001</v>
      </c>
      <c r="R27" s="605">
        <f t="shared" si="6"/>
        <v>133.51873599999999</v>
      </c>
      <c r="S27" s="605">
        <f t="shared" si="7"/>
        <v>240.11837199999999</v>
      </c>
      <c r="T27" s="605">
        <f t="shared" si="8"/>
        <v>373.63710800000001</v>
      </c>
    </row>
    <row r="28" spans="1:20" s="297" customFormat="1">
      <c r="A28" s="302">
        <v>17</v>
      </c>
      <c r="B28" s="303" t="s">
        <v>836</v>
      </c>
      <c r="C28" s="6">
        <v>1072</v>
      </c>
      <c r="D28" s="16">
        <v>90509</v>
      </c>
      <c r="E28" s="16">
        <v>220</v>
      </c>
      <c r="F28" s="90">
        <f t="shared" si="0"/>
        <v>19911980</v>
      </c>
      <c r="G28" s="16">
        <f>'AT3A_cvrg(Insti)_PY'!C28+'AT3A_cvrg(Insti)_PY'!D28</f>
        <v>1083</v>
      </c>
      <c r="H28" s="6">
        <f>'enrolment vs availed_PY'!Q27</f>
        <v>19521140</v>
      </c>
      <c r="I28" s="24">
        <v>220</v>
      </c>
      <c r="J28" s="357">
        <f t="shared" si="1"/>
        <v>88732.454545454544</v>
      </c>
      <c r="L28" s="605">
        <f t="shared" si="2"/>
        <v>1991.1980000000001</v>
      </c>
      <c r="M28" s="605">
        <f t="shared" si="3"/>
        <v>1952.114</v>
      </c>
      <c r="O28" s="605">
        <f t="shared" si="4"/>
        <v>493.81710399999997</v>
      </c>
      <c r="P28" s="605">
        <f t="shared" si="5"/>
        <v>888.07430799999997</v>
      </c>
      <c r="R28" s="605">
        <f t="shared" si="6"/>
        <v>484.12427200000002</v>
      </c>
      <c r="S28" s="605">
        <f t="shared" si="7"/>
        <v>870.64284400000008</v>
      </c>
      <c r="T28" s="605">
        <f t="shared" si="8"/>
        <v>1354.767116</v>
      </c>
    </row>
    <row r="29" spans="1:20" s="297" customFormat="1">
      <c r="A29" s="302">
        <v>18</v>
      </c>
      <c r="B29" s="303" t="s">
        <v>837</v>
      </c>
      <c r="C29" s="6">
        <v>850</v>
      </c>
      <c r="D29" s="16">
        <v>53143</v>
      </c>
      <c r="E29" s="16">
        <v>220</v>
      </c>
      <c r="F29" s="90">
        <f t="shared" si="0"/>
        <v>11691460</v>
      </c>
      <c r="G29" s="16">
        <f>'AT3A_cvrg(Insti)_PY'!C29+'AT3A_cvrg(Insti)_PY'!D29</f>
        <v>851</v>
      </c>
      <c r="H29" s="6">
        <f>'enrolment vs availed_PY'!Q28</f>
        <v>11478100</v>
      </c>
      <c r="I29" s="24">
        <v>220</v>
      </c>
      <c r="J29" s="357">
        <f t="shared" si="1"/>
        <v>52173.181818181816</v>
      </c>
      <c r="L29" s="605">
        <f t="shared" si="2"/>
        <v>1169.146</v>
      </c>
      <c r="M29" s="605">
        <f t="shared" si="3"/>
        <v>1147.81</v>
      </c>
      <c r="O29" s="605">
        <f t="shared" si="4"/>
        <v>289.94820800000002</v>
      </c>
      <c r="P29" s="605">
        <f t="shared" si="5"/>
        <v>521.43911600000001</v>
      </c>
      <c r="R29" s="605">
        <f t="shared" si="6"/>
        <v>284.65688</v>
      </c>
      <c r="S29" s="605">
        <f t="shared" si="7"/>
        <v>511.92326000000003</v>
      </c>
      <c r="T29" s="605">
        <f t="shared" si="8"/>
        <v>796.58014000000003</v>
      </c>
    </row>
    <row r="30" spans="1:20" s="297" customFormat="1">
      <c r="A30" s="302">
        <v>19</v>
      </c>
      <c r="B30" s="303" t="s">
        <v>838</v>
      </c>
      <c r="C30" s="6">
        <v>1123</v>
      </c>
      <c r="D30" s="16">
        <v>129437</v>
      </c>
      <c r="E30" s="16">
        <v>220</v>
      </c>
      <c r="F30" s="90">
        <f t="shared" si="0"/>
        <v>28476140</v>
      </c>
      <c r="G30" s="16">
        <f>'AT3A_cvrg(Insti)_PY'!C30+'AT3A_cvrg(Insti)_PY'!D30</f>
        <v>1130</v>
      </c>
      <c r="H30" s="6">
        <f>'enrolment vs availed_PY'!Q29</f>
        <v>28131140</v>
      </c>
      <c r="I30" s="24">
        <v>220</v>
      </c>
      <c r="J30" s="357">
        <f t="shared" si="1"/>
        <v>127868.81818181818</v>
      </c>
      <c r="L30" s="605">
        <f t="shared" si="2"/>
        <v>2847.614</v>
      </c>
      <c r="M30" s="605">
        <f t="shared" si="3"/>
        <v>2813.114</v>
      </c>
      <c r="O30" s="605">
        <f t="shared" si="4"/>
        <v>706.20827200000008</v>
      </c>
      <c r="P30" s="605">
        <f t="shared" si="5"/>
        <v>1270.035844</v>
      </c>
      <c r="R30" s="605">
        <f t="shared" si="6"/>
        <v>697.65227200000004</v>
      </c>
      <c r="S30" s="605">
        <f t="shared" si="7"/>
        <v>1254.6488440000001</v>
      </c>
      <c r="T30" s="605">
        <f t="shared" si="8"/>
        <v>1952.3011160000001</v>
      </c>
    </row>
    <row r="31" spans="1:20" s="297" customFormat="1">
      <c r="A31" s="302">
        <v>20</v>
      </c>
      <c r="B31" s="303" t="s">
        <v>839</v>
      </c>
      <c r="C31" s="6">
        <v>791</v>
      </c>
      <c r="D31" s="16">
        <v>53115</v>
      </c>
      <c r="E31" s="16">
        <v>220</v>
      </c>
      <c r="F31" s="90">
        <f t="shared" si="0"/>
        <v>11685300</v>
      </c>
      <c r="G31" s="16">
        <f>'AT3A_cvrg(Insti)_PY'!C31+'AT3A_cvrg(Insti)_PY'!D31</f>
        <v>790</v>
      </c>
      <c r="H31" s="6">
        <f>'enrolment vs availed_PY'!Q30</f>
        <v>11466540</v>
      </c>
      <c r="I31" s="24">
        <v>220</v>
      </c>
      <c r="J31" s="357">
        <f t="shared" si="1"/>
        <v>52120.63636363636</v>
      </c>
      <c r="L31" s="605">
        <f t="shared" si="2"/>
        <v>1168.53</v>
      </c>
      <c r="M31" s="605">
        <f t="shared" si="3"/>
        <v>1146.654</v>
      </c>
      <c r="O31" s="605">
        <f t="shared" si="4"/>
        <v>289.79543999999999</v>
      </c>
      <c r="P31" s="605">
        <f t="shared" si="5"/>
        <v>521.16438000000005</v>
      </c>
      <c r="R31" s="605">
        <f t="shared" si="6"/>
        <v>284.37019199999997</v>
      </c>
      <c r="S31" s="605">
        <f t="shared" si="7"/>
        <v>511.40768399999996</v>
      </c>
      <c r="T31" s="605">
        <f t="shared" si="8"/>
        <v>795.77787599999988</v>
      </c>
    </row>
    <row r="32" spans="1:20" s="297" customFormat="1">
      <c r="A32" s="302">
        <v>21</v>
      </c>
      <c r="B32" s="303" t="s">
        <v>840</v>
      </c>
      <c r="C32" s="6">
        <v>1030</v>
      </c>
      <c r="D32" s="16">
        <v>92712</v>
      </c>
      <c r="E32" s="16">
        <v>220</v>
      </c>
      <c r="F32" s="90">
        <f t="shared" si="0"/>
        <v>20396640</v>
      </c>
      <c r="G32" s="16">
        <f>'AT3A_cvrg(Insti)_PY'!C32+'AT3A_cvrg(Insti)_PY'!D32</f>
        <v>1032</v>
      </c>
      <c r="H32" s="6">
        <f>'enrolment vs availed_PY'!Q31</f>
        <v>20012280</v>
      </c>
      <c r="I32" s="24">
        <v>220</v>
      </c>
      <c r="J32" s="357">
        <f t="shared" si="1"/>
        <v>90964.909090909088</v>
      </c>
      <c r="L32" s="605">
        <f t="shared" si="2"/>
        <v>2039.664</v>
      </c>
      <c r="M32" s="605">
        <f t="shared" si="3"/>
        <v>2001.2280000000001</v>
      </c>
      <c r="O32" s="605">
        <f t="shared" si="4"/>
        <v>505.83667200000002</v>
      </c>
      <c r="P32" s="605">
        <f t="shared" si="5"/>
        <v>909.69014400000003</v>
      </c>
      <c r="R32" s="605">
        <f t="shared" si="6"/>
        <v>496.30454399999996</v>
      </c>
      <c r="S32" s="605">
        <f t="shared" si="7"/>
        <v>892.54768799999999</v>
      </c>
      <c r="T32" s="605">
        <f t="shared" si="8"/>
        <v>1388.852232</v>
      </c>
    </row>
    <row r="33" spans="1:20" s="297" customFormat="1">
      <c r="A33" s="302">
        <v>22</v>
      </c>
      <c r="B33" s="303" t="s">
        <v>841</v>
      </c>
      <c r="C33" s="6">
        <v>413</v>
      </c>
      <c r="D33" s="16">
        <v>58556</v>
      </c>
      <c r="E33" s="16">
        <v>220</v>
      </c>
      <c r="F33" s="90">
        <f t="shared" si="0"/>
        <v>12882320</v>
      </c>
      <c r="G33" s="16">
        <f>'AT3A_cvrg(Insti)_PY'!C33+'AT3A_cvrg(Insti)_PY'!D33</f>
        <v>413</v>
      </c>
      <c r="H33" s="6">
        <f>'enrolment vs availed_PY'!Q32</f>
        <v>12661880</v>
      </c>
      <c r="I33" s="24">
        <v>220</v>
      </c>
      <c r="J33" s="357">
        <f t="shared" si="1"/>
        <v>57554</v>
      </c>
      <c r="L33" s="605">
        <f t="shared" si="2"/>
        <v>1288.232</v>
      </c>
      <c r="M33" s="605">
        <f t="shared" si="3"/>
        <v>1266.1880000000001</v>
      </c>
      <c r="O33" s="605">
        <f t="shared" si="4"/>
        <v>319.48153600000001</v>
      </c>
      <c r="P33" s="605">
        <f t="shared" si="5"/>
        <v>574.55147199999999</v>
      </c>
      <c r="R33" s="605">
        <f t="shared" si="6"/>
        <v>314.01462399999997</v>
      </c>
      <c r="S33" s="605">
        <f t="shared" si="7"/>
        <v>564.71984799999996</v>
      </c>
      <c r="T33" s="605">
        <f t="shared" si="8"/>
        <v>878.73447199999987</v>
      </c>
    </row>
    <row r="34" spans="1:20" s="297" customFormat="1">
      <c r="A34" s="302">
        <v>23</v>
      </c>
      <c r="B34" s="303" t="s">
        <v>842</v>
      </c>
      <c r="C34" s="6">
        <v>956</v>
      </c>
      <c r="D34" s="16">
        <v>90215</v>
      </c>
      <c r="E34" s="16">
        <v>220</v>
      </c>
      <c r="F34" s="90">
        <f t="shared" si="0"/>
        <v>19847300</v>
      </c>
      <c r="G34" s="16">
        <f>'AT3A_cvrg(Insti)_PY'!C34+'AT3A_cvrg(Insti)_PY'!D34</f>
        <v>964</v>
      </c>
      <c r="H34" s="6">
        <f>'enrolment vs availed_PY'!Q33</f>
        <v>19488740</v>
      </c>
      <c r="I34" s="24">
        <v>220</v>
      </c>
      <c r="J34" s="357">
        <f t="shared" si="1"/>
        <v>88585.181818181823</v>
      </c>
      <c r="L34" s="605">
        <f t="shared" si="2"/>
        <v>1984.73</v>
      </c>
      <c r="M34" s="605">
        <f t="shared" si="3"/>
        <v>1948.874</v>
      </c>
      <c r="O34" s="605">
        <f t="shared" si="4"/>
        <v>492.21303999999998</v>
      </c>
      <c r="P34" s="605">
        <f t="shared" si="5"/>
        <v>885.18957999999998</v>
      </c>
      <c r="R34" s="605">
        <f t="shared" si="6"/>
        <v>483.32075200000003</v>
      </c>
      <c r="S34" s="605">
        <f t="shared" si="7"/>
        <v>869.19780400000002</v>
      </c>
      <c r="T34" s="605">
        <f t="shared" si="8"/>
        <v>1352.518556</v>
      </c>
    </row>
    <row r="35" spans="1:20" s="297" customFormat="1">
      <c r="A35" s="302">
        <v>24</v>
      </c>
      <c r="B35" s="303" t="s">
        <v>843</v>
      </c>
      <c r="C35" s="6">
        <v>963</v>
      </c>
      <c r="D35" s="16">
        <v>89322</v>
      </c>
      <c r="E35" s="16">
        <v>220</v>
      </c>
      <c r="F35" s="90">
        <f t="shared" si="0"/>
        <v>19650840</v>
      </c>
      <c r="G35" s="16">
        <f>'AT3A_cvrg(Insti)_PY'!C35+'AT3A_cvrg(Insti)_PY'!D35</f>
        <v>955</v>
      </c>
      <c r="H35" s="6">
        <f>'enrolment vs availed_PY'!Q34</f>
        <v>19271640</v>
      </c>
      <c r="I35" s="24">
        <v>220</v>
      </c>
      <c r="J35" s="357">
        <f t="shared" si="1"/>
        <v>87598.363636363632</v>
      </c>
      <c r="L35" s="605">
        <f t="shared" si="2"/>
        <v>1965.0840000000001</v>
      </c>
      <c r="M35" s="605">
        <f t="shared" si="3"/>
        <v>1927.164</v>
      </c>
      <c r="O35" s="605">
        <f t="shared" si="4"/>
        <v>487.34083200000003</v>
      </c>
      <c r="P35" s="605">
        <f t="shared" si="5"/>
        <v>876.4274640000001</v>
      </c>
      <c r="R35" s="605">
        <f t="shared" si="6"/>
        <v>477.93667200000004</v>
      </c>
      <c r="S35" s="605">
        <f t="shared" si="7"/>
        <v>859.51514400000008</v>
      </c>
      <c r="T35" s="605">
        <f t="shared" si="8"/>
        <v>1337.4518160000002</v>
      </c>
    </row>
    <row r="36" spans="1:20" s="297" customFormat="1">
      <c r="A36" s="302">
        <v>25</v>
      </c>
      <c r="B36" s="303" t="s">
        <v>844</v>
      </c>
      <c r="C36" s="6">
        <v>582</v>
      </c>
      <c r="D36" s="16">
        <v>53933</v>
      </c>
      <c r="E36" s="16">
        <v>220</v>
      </c>
      <c r="F36" s="90">
        <f t="shared" si="0"/>
        <v>11865260</v>
      </c>
      <c r="G36" s="16">
        <f>'AT3A_cvrg(Insti)_PY'!C36+'AT3A_cvrg(Insti)_PY'!D36</f>
        <v>582</v>
      </c>
      <c r="H36" s="6">
        <f>'enrolment vs availed_PY'!Q35</f>
        <v>11637740</v>
      </c>
      <c r="I36" s="24">
        <v>220</v>
      </c>
      <c r="J36" s="357">
        <f t="shared" si="1"/>
        <v>52898.818181818184</v>
      </c>
      <c r="L36" s="605">
        <f t="shared" si="2"/>
        <v>1186.5260000000001</v>
      </c>
      <c r="M36" s="605">
        <f t="shared" si="3"/>
        <v>1163.7740000000001</v>
      </c>
      <c r="O36" s="605">
        <f t="shared" si="4"/>
        <v>294.25844799999999</v>
      </c>
      <c r="P36" s="605">
        <f t="shared" si="5"/>
        <v>529.19059600000003</v>
      </c>
      <c r="R36" s="605">
        <f t="shared" si="6"/>
        <v>288.61595199999999</v>
      </c>
      <c r="S36" s="605">
        <f t="shared" si="7"/>
        <v>519.04320399999995</v>
      </c>
      <c r="T36" s="605">
        <f t="shared" si="8"/>
        <v>807.65915599999994</v>
      </c>
    </row>
    <row r="37" spans="1:20" s="297" customFormat="1">
      <c r="A37" s="302">
        <v>26</v>
      </c>
      <c r="B37" s="303" t="s">
        <v>845</v>
      </c>
      <c r="C37" s="6">
        <v>1375</v>
      </c>
      <c r="D37" s="16">
        <v>139324</v>
      </c>
      <c r="E37" s="16">
        <v>220</v>
      </c>
      <c r="F37" s="90">
        <f t="shared" si="0"/>
        <v>30651280</v>
      </c>
      <c r="G37" s="16">
        <f>'AT3A_cvrg(Insti)_PY'!C37+'AT3A_cvrg(Insti)_PY'!D37</f>
        <v>1375</v>
      </c>
      <c r="H37" s="6">
        <f>'enrolment vs availed_PY'!Q36</f>
        <v>30166360</v>
      </c>
      <c r="I37" s="24">
        <v>220</v>
      </c>
      <c r="J37" s="357">
        <f t="shared" si="1"/>
        <v>137119.81818181818</v>
      </c>
      <c r="L37" s="605">
        <f t="shared" si="2"/>
        <v>3065.1280000000002</v>
      </c>
      <c r="M37" s="605">
        <f t="shared" si="3"/>
        <v>3016.636</v>
      </c>
      <c r="O37" s="605">
        <f t="shared" si="4"/>
        <v>760.15174400000001</v>
      </c>
      <c r="P37" s="605">
        <f t="shared" si="5"/>
        <v>1367.047088</v>
      </c>
      <c r="R37" s="605">
        <f t="shared" si="6"/>
        <v>748.12572799999998</v>
      </c>
      <c r="S37" s="605">
        <f t="shared" si="7"/>
        <v>1345.419656</v>
      </c>
      <c r="T37" s="605">
        <f t="shared" si="8"/>
        <v>2093.545384</v>
      </c>
    </row>
    <row r="38" spans="1:20" s="297" customFormat="1">
      <c r="A38" s="302">
        <v>27</v>
      </c>
      <c r="B38" s="303" t="s">
        <v>846</v>
      </c>
      <c r="C38" s="6">
        <v>896</v>
      </c>
      <c r="D38" s="16">
        <v>73785</v>
      </c>
      <c r="E38" s="16">
        <v>220</v>
      </c>
      <c r="F38" s="90">
        <f t="shared" si="0"/>
        <v>16232700</v>
      </c>
      <c r="G38" s="16">
        <f>'AT3A_cvrg(Insti)_PY'!C38+'AT3A_cvrg(Insti)_PY'!D38</f>
        <v>896</v>
      </c>
      <c r="H38" s="6">
        <f>'enrolment vs availed_PY'!Q37</f>
        <v>15910860</v>
      </c>
      <c r="I38" s="24">
        <v>220</v>
      </c>
      <c r="J38" s="357">
        <f t="shared" si="1"/>
        <v>72322.090909090912</v>
      </c>
      <c r="L38" s="605">
        <f t="shared" si="2"/>
        <v>1623.27</v>
      </c>
      <c r="M38" s="605">
        <f t="shared" si="3"/>
        <v>1591.086</v>
      </c>
      <c r="O38" s="605">
        <f t="shared" si="4"/>
        <v>402.57096000000001</v>
      </c>
      <c r="P38" s="605">
        <f t="shared" si="5"/>
        <v>723.97842000000003</v>
      </c>
      <c r="R38" s="605">
        <f t="shared" si="6"/>
        <v>394.58932799999997</v>
      </c>
      <c r="S38" s="605">
        <f t="shared" si="7"/>
        <v>709.62435599999992</v>
      </c>
      <c r="T38" s="605">
        <f t="shared" si="8"/>
        <v>1104.2136839999998</v>
      </c>
    </row>
    <row r="39" spans="1:20" s="297" customFormat="1">
      <c r="A39" s="302">
        <v>28</v>
      </c>
      <c r="B39" s="303" t="s">
        <v>847</v>
      </c>
      <c r="C39" s="6">
        <v>1293</v>
      </c>
      <c r="D39" s="16">
        <v>120649</v>
      </c>
      <c r="E39" s="16">
        <v>220</v>
      </c>
      <c r="F39" s="90">
        <f t="shared" si="0"/>
        <v>26542780</v>
      </c>
      <c r="G39" s="16">
        <f>'AT3A_cvrg(Insti)_PY'!C39+'AT3A_cvrg(Insti)_PY'!D39</f>
        <v>1293</v>
      </c>
      <c r="H39" s="6">
        <f>'enrolment vs availed_PY'!Q38</f>
        <v>26023900</v>
      </c>
      <c r="I39" s="24">
        <v>220</v>
      </c>
      <c r="J39" s="357">
        <f t="shared" si="1"/>
        <v>118290.45454545454</v>
      </c>
      <c r="L39" s="605">
        <f t="shared" si="2"/>
        <v>2654.2780000000002</v>
      </c>
      <c r="M39" s="605">
        <f t="shared" si="3"/>
        <v>2602.3900000000003</v>
      </c>
      <c r="O39" s="605">
        <f t="shared" si="4"/>
        <v>658.26094399999999</v>
      </c>
      <c r="P39" s="605">
        <f t="shared" si="5"/>
        <v>1183.807988</v>
      </c>
      <c r="R39" s="605">
        <f t="shared" si="6"/>
        <v>645.39272000000005</v>
      </c>
      <c r="S39" s="605">
        <f t="shared" si="7"/>
        <v>1160.6659400000001</v>
      </c>
      <c r="T39" s="605">
        <f t="shared" si="8"/>
        <v>1806.0586600000001</v>
      </c>
    </row>
    <row r="40" spans="1:20" s="297" customFormat="1">
      <c r="A40" s="302">
        <v>29</v>
      </c>
      <c r="B40" s="303" t="s">
        <v>848</v>
      </c>
      <c r="C40" s="6">
        <v>988</v>
      </c>
      <c r="D40" s="16">
        <v>68004</v>
      </c>
      <c r="E40" s="16">
        <v>220</v>
      </c>
      <c r="F40" s="90">
        <f t="shared" si="0"/>
        <v>14960880</v>
      </c>
      <c r="G40" s="16">
        <f>'AT3A_cvrg(Insti)_PY'!C40+'AT3A_cvrg(Insti)_PY'!D40</f>
        <v>986</v>
      </c>
      <c r="H40" s="6">
        <f>'enrolment vs availed_PY'!Q39</f>
        <v>14717280</v>
      </c>
      <c r="I40" s="24">
        <v>220</v>
      </c>
      <c r="J40" s="357">
        <f t="shared" si="1"/>
        <v>66896.727272727279</v>
      </c>
      <c r="L40" s="605">
        <f t="shared" si="2"/>
        <v>1496.088</v>
      </c>
      <c r="M40" s="605">
        <f t="shared" si="3"/>
        <v>1471.7280000000001</v>
      </c>
      <c r="O40" s="605">
        <f t="shared" si="4"/>
        <v>371.02982399999996</v>
      </c>
      <c r="P40" s="605">
        <f t="shared" si="5"/>
        <v>667.25524799999994</v>
      </c>
      <c r="R40" s="605">
        <f t="shared" si="6"/>
        <v>364.98854399999999</v>
      </c>
      <c r="S40" s="605">
        <f t="shared" si="7"/>
        <v>656.39068799999995</v>
      </c>
      <c r="T40" s="605">
        <f t="shared" si="8"/>
        <v>1021.379232</v>
      </c>
    </row>
    <row r="41" spans="1:20" s="297" customFormat="1">
      <c r="A41" s="302">
        <v>30</v>
      </c>
      <c r="B41" s="303" t="s">
        <v>849</v>
      </c>
      <c r="C41" s="6">
        <v>1464</v>
      </c>
      <c r="D41" s="16">
        <v>160606</v>
      </c>
      <c r="E41" s="16">
        <v>220</v>
      </c>
      <c r="F41" s="90">
        <f t="shared" si="0"/>
        <v>35333320</v>
      </c>
      <c r="G41" s="16">
        <f>'AT3A_cvrg(Insti)_PY'!C41+'AT3A_cvrg(Insti)_PY'!D41</f>
        <v>1464</v>
      </c>
      <c r="H41" s="6">
        <f>'enrolment vs availed_PY'!Q40</f>
        <v>34662520</v>
      </c>
      <c r="I41" s="24">
        <v>220</v>
      </c>
      <c r="J41" s="357">
        <f t="shared" si="1"/>
        <v>157556.90909090909</v>
      </c>
      <c r="L41" s="605">
        <f t="shared" si="2"/>
        <v>3533.3320000000003</v>
      </c>
      <c r="M41" s="605">
        <f t="shared" si="3"/>
        <v>3466.252</v>
      </c>
      <c r="O41" s="605">
        <f t="shared" si="4"/>
        <v>876.26633599999991</v>
      </c>
      <c r="P41" s="605">
        <f t="shared" si="5"/>
        <v>1575.8660719999998</v>
      </c>
      <c r="R41" s="605">
        <f t="shared" si="6"/>
        <v>859.63049599999999</v>
      </c>
      <c r="S41" s="605">
        <f t="shared" si="7"/>
        <v>1545.9483919999998</v>
      </c>
      <c r="T41" s="605">
        <f t="shared" si="8"/>
        <v>2405.578888</v>
      </c>
    </row>
    <row r="42" spans="1:20" s="297" customFormat="1">
      <c r="A42" s="302">
        <v>31</v>
      </c>
      <c r="B42" s="303" t="s">
        <v>850</v>
      </c>
      <c r="C42" s="6">
        <v>1539</v>
      </c>
      <c r="D42" s="16">
        <v>164843</v>
      </c>
      <c r="E42" s="16">
        <v>220</v>
      </c>
      <c r="F42" s="90">
        <f t="shared" si="0"/>
        <v>36265460</v>
      </c>
      <c r="G42" s="16">
        <f>'AT3A_cvrg(Insti)_PY'!C42+'AT3A_cvrg(Insti)_PY'!D42</f>
        <v>1539</v>
      </c>
      <c r="H42" s="6">
        <f>'enrolment vs availed_PY'!Q41</f>
        <v>35565620</v>
      </c>
      <c r="I42" s="24">
        <v>220</v>
      </c>
      <c r="J42" s="357">
        <f t="shared" si="1"/>
        <v>161661.90909090909</v>
      </c>
      <c r="L42" s="605">
        <f t="shared" si="2"/>
        <v>3626.5460000000003</v>
      </c>
      <c r="M42" s="605">
        <f t="shared" si="3"/>
        <v>3556.5620000000004</v>
      </c>
      <c r="O42" s="605">
        <f t="shared" si="4"/>
        <v>899.38340799999992</v>
      </c>
      <c r="P42" s="605">
        <f t="shared" si="5"/>
        <v>1617.4395159999999</v>
      </c>
      <c r="R42" s="605">
        <f t="shared" si="6"/>
        <v>882.02737599999989</v>
      </c>
      <c r="S42" s="605">
        <f t="shared" si="7"/>
        <v>1586.2266519999998</v>
      </c>
      <c r="T42" s="605">
        <f t="shared" si="8"/>
        <v>2468.2540279999998</v>
      </c>
    </row>
    <row r="43" spans="1:20" s="297" customFormat="1">
      <c r="A43" s="302">
        <v>32</v>
      </c>
      <c r="B43" s="303" t="s">
        <v>851</v>
      </c>
      <c r="C43" s="6">
        <v>968</v>
      </c>
      <c r="D43" s="16">
        <v>94190</v>
      </c>
      <c r="E43" s="16">
        <v>220</v>
      </c>
      <c r="F43" s="90">
        <f t="shared" si="0"/>
        <v>20721800</v>
      </c>
      <c r="G43" s="16">
        <f>'AT3A_cvrg(Insti)_PY'!C43+'AT3A_cvrg(Insti)_PY'!D43</f>
        <v>968</v>
      </c>
      <c r="H43" s="6">
        <f>'enrolment vs availed_PY'!Q42</f>
        <v>20371040</v>
      </c>
      <c r="I43" s="24">
        <v>220</v>
      </c>
      <c r="J43" s="357">
        <f t="shared" si="1"/>
        <v>92595.636363636368</v>
      </c>
      <c r="L43" s="605">
        <f t="shared" si="2"/>
        <v>2072.1800000000003</v>
      </c>
      <c r="M43" s="605">
        <f t="shared" si="3"/>
        <v>2037.104</v>
      </c>
      <c r="O43" s="605">
        <f t="shared" si="4"/>
        <v>513.90063999999995</v>
      </c>
      <c r="P43" s="605">
        <f t="shared" si="5"/>
        <v>924.19227999999998</v>
      </c>
      <c r="R43" s="605">
        <f t="shared" si="6"/>
        <v>505.20179200000001</v>
      </c>
      <c r="S43" s="605">
        <f t="shared" si="7"/>
        <v>908.54838400000006</v>
      </c>
      <c r="T43" s="605">
        <f t="shared" si="8"/>
        <v>1413.750176</v>
      </c>
    </row>
    <row r="44" spans="1:20" s="297" customFormat="1">
      <c r="A44" s="304"/>
      <c r="B44" s="305" t="s">
        <v>84</v>
      </c>
      <c r="C44" s="25">
        <v>26809</v>
      </c>
      <c r="D44" s="25">
        <v>2618063</v>
      </c>
      <c r="E44" s="16">
        <v>220</v>
      </c>
      <c r="F44" s="432">
        <f t="shared" si="0"/>
        <v>575973860</v>
      </c>
      <c r="G44" s="25">
        <f>'AT3A_cvrg(Insti)_PY'!C44+'AT3A_cvrg(Insti)_PY'!D44</f>
        <v>26801</v>
      </c>
      <c r="H44" s="25">
        <f>'enrolment vs availed_PY'!Q43</f>
        <v>565198580</v>
      </c>
      <c r="I44" s="24">
        <v>220</v>
      </c>
      <c r="J44" s="433">
        <f t="shared" si="1"/>
        <v>2569084.4545454546</v>
      </c>
      <c r="L44" s="605">
        <f t="shared" si="2"/>
        <v>57597.386000000006</v>
      </c>
      <c r="M44" s="605">
        <f t="shared" si="3"/>
        <v>56519.858</v>
      </c>
      <c r="O44" s="605">
        <f t="shared" si="4"/>
        <v>14284.151727999999</v>
      </c>
      <c r="P44" s="605">
        <f t="shared" si="5"/>
        <v>25688.434155999999</v>
      </c>
      <c r="R44" s="605">
        <f t="shared" si="6"/>
        <v>14016.924784000001</v>
      </c>
      <c r="S44" s="605">
        <f t="shared" si="7"/>
        <v>25207.856668</v>
      </c>
      <c r="T44" s="605">
        <f t="shared" si="8"/>
        <v>39224.781452000003</v>
      </c>
    </row>
    <row r="45" spans="1:20">
      <c r="A45" s="9"/>
      <c r="B45" s="26"/>
      <c r="C45" s="26"/>
      <c r="D45" s="18"/>
      <c r="E45" s="18"/>
      <c r="F45" s="18"/>
      <c r="G45" s="18"/>
      <c r="H45" s="18"/>
      <c r="I45" s="18"/>
      <c r="J45" s="18"/>
    </row>
    <row r="46" spans="1:20" ht="15.75" customHeight="1">
      <c r="A46" s="12"/>
      <c r="B46" s="12"/>
      <c r="C46" s="12"/>
      <c r="D46" s="12"/>
      <c r="E46" s="12"/>
      <c r="F46" s="12"/>
      <c r="G46" s="12"/>
      <c r="H46" s="645" t="s">
        <v>1026</v>
      </c>
      <c r="I46" s="645"/>
      <c r="J46" s="645"/>
    </row>
    <row r="47" spans="1:20" ht="15">
      <c r="A47" s="12"/>
      <c r="B47" s="12"/>
      <c r="C47" s="12"/>
      <c r="E47" s="12"/>
      <c r="H47" s="779" t="s">
        <v>1010</v>
      </c>
      <c r="I47" s="779"/>
      <c r="J47" s="779"/>
    </row>
    <row r="49" spans="1:10">
      <c r="F49" s="477"/>
      <c r="G49" s="593" t="s">
        <v>1025</v>
      </c>
    </row>
    <row r="50" spans="1:10" ht="15">
      <c r="H50" s="645" t="s">
        <v>1027</v>
      </c>
      <c r="I50" s="645"/>
      <c r="J50" s="645"/>
    </row>
    <row r="51" spans="1:10">
      <c r="A51" s="796"/>
      <c r="B51" s="796"/>
      <c r="C51" s="796"/>
      <c r="D51" s="796"/>
      <c r="E51" s="796"/>
      <c r="F51" s="796"/>
      <c r="G51" s="796"/>
      <c r="H51" s="796"/>
      <c r="I51" s="796"/>
      <c r="J51" s="796"/>
    </row>
    <row r="53" spans="1:10">
      <c r="A53" s="796"/>
      <c r="B53" s="796"/>
      <c r="C53" s="796"/>
      <c r="D53" s="796"/>
      <c r="E53" s="796"/>
      <c r="F53" s="796"/>
      <c r="G53" s="796"/>
      <c r="H53" s="796"/>
      <c r="I53" s="796"/>
      <c r="J53" s="796"/>
    </row>
  </sheetData>
  <mergeCells count="15">
    <mergeCell ref="H47:J47"/>
    <mergeCell ref="A53:J53"/>
    <mergeCell ref="A51:J51"/>
    <mergeCell ref="H46:J46"/>
    <mergeCell ref="H50:J50"/>
    <mergeCell ref="E1:I1"/>
    <mergeCell ref="A2:J2"/>
    <mergeCell ref="A3:J3"/>
    <mergeCell ref="G9:J9"/>
    <mergeCell ref="C9:F9"/>
    <mergeCell ref="H8:J8"/>
    <mergeCell ref="A5:J5"/>
    <mergeCell ref="A9:A10"/>
    <mergeCell ref="B9:B10"/>
    <mergeCell ref="A8:B8"/>
  </mergeCells>
  <phoneticPr fontId="0" type="noConversion"/>
  <printOptions horizontalCentered="1"/>
  <pageMargins left="0.70866141732283472" right="0.70866141732283472" top="0.23622047244094491" bottom="0" header="0.31496062992125984" footer="0.31496062992125984"/>
  <pageSetup paperSize="9" scale="8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view="pageBreakPreview" topLeftCell="A16" zoomScale="90" zoomScaleSheetLayoutView="90" workbookViewId="0">
      <selection activeCell="F12" sqref="F12:F44"/>
    </sheetView>
  </sheetViews>
  <sheetFormatPr defaultColWidth="9.109375" defaultRowHeight="13.2"/>
  <cols>
    <col min="1" max="1" width="7.44140625" style="13" customWidth="1"/>
    <col min="2" max="2" width="17.109375" style="13" customWidth="1"/>
    <col min="3" max="3" width="11" style="13" customWidth="1"/>
    <col min="4" max="4" width="10" style="13" customWidth="1"/>
    <col min="5" max="5" width="14.109375" style="13" customWidth="1"/>
    <col min="6" max="6" width="14.33203125" style="13" customWidth="1"/>
    <col min="7" max="7" width="13.33203125" style="13" customWidth="1"/>
    <col min="8" max="8" width="14.6640625" style="13" customWidth="1"/>
    <col min="9" max="9" width="16.6640625" style="13" customWidth="1"/>
    <col min="10" max="10" width="19.33203125" style="13" customWidth="1"/>
    <col min="11" max="11" width="9.109375" style="13"/>
    <col min="12" max="12" width="9.33203125" style="13" bestFit="1" customWidth="1"/>
    <col min="13" max="14" width="9.109375" style="13"/>
    <col min="15" max="15" width="11.109375" style="13" bestFit="1" customWidth="1"/>
    <col min="16" max="16" width="9.109375" style="13"/>
    <col min="17" max="17" width="9.33203125" style="13" bestFit="1" customWidth="1"/>
    <col min="18" max="18" width="9.109375" style="13"/>
    <col min="19" max="19" width="9.33203125" style="13" bestFit="1" customWidth="1"/>
    <col min="20" max="16384" width="9.109375" style="13"/>
  </cols>
  <sheetData>
    <row r="1" spans="1:19" customFormat="1">
      <c r="E1" s="708"/>
      <c r="F1" s="708"/>
      <c r="G1" s="708"/>
      <c r="H1" s="708"/>
      <c r="I1" s="708"/>
      <c r="J1" s="121" t="s">
        <v>365</v>
      </c>
    </row>
    <row r="2" spans="1:19" customFormat="1" ht="15">
      <c r="A2" s="645" t="s">
        <v>0</v>
      </c>
      <c r="B2" s="645"/>
      <c r="C2" s="645"/>
      <c r="D2" s="645"/>
      <c r="E2" s="645"/>
      <c r="F2" s="645"/>
      <c r="G2" s="645"/>
      <c r="H2" s="645"/>
      <c r="I2" s="645"/>
      <c r="J2" s="645"/>
    </row>
    <row r="3" spans="1:19" customFormat="1" ht="21">
      <c r="A3" s="705" t="s">
        <v>652</v>
      </c>
      <c r="B3" s="705"/>
      <c r="C3" s="705"/>
      <c r="D3" s="705"/>
      <c r="E3" s="705"/>
      <c r="F3" s="705"/>
      <c r="G3" s="705"/>
      <c r="H3" s="705"/>
      <c r="I3" s="705"/>
      <c r="J3" s="705"/>
    </row>
    <row r="4" spans="1:19" customFormat="1" ht="14.25" customHeight="1"/>
    <row r="5" spans="1:19" ht="15.6">
      <c r="A5" s="788" t="s">
        <v>696</v>
      </c>
      <c r="B5" s="788"/>
      <c r="C5" s="788"/>
      <c r="D5" s="788"/>
      <c r="E5" s="788"/>
      <c r="F5" s="788"/>
      <c r="G5" s="788"/>
      <c r="H5" s="788"/>
      <c r="I5" s="788"/>
      <c r="J5" s="788"/>
    </row>
    <row r="6" spans="1:19" ht="13.5" customHeight="1">
      <c r="A6" s="1"/>
      <c r="B6" s="1"/>
      <c r="C6" s="1"/>
      <c r="D6" s="1"/>
      <c r="E6" s="1"/>
      <c r="F6" s="1"/>
      <c r="G6" s="1"/>
      <c r="H6" s="1"/>
      <c r="I6" s="1"/>
      <c r="J6" s="1"/>
    </row>
    <row r="7" spans="1:19" ht="0.75" customHeight="1"/>
    <row r="8" spans="1:19">
      <c r="A8" s="707" t="s">
        <v>936</v>
      </c>
      <c r="B8" s="707"/>
      <c r="C8" s="27"/>
      <c r="H8" s="778" t="s">
        <v>967</v>
      </c>
      <c r="I8" s="778"/>
      <c r="J8" s="778"/>
    </row>
    <row r="9" spans="1:19">
      <c r="A9" s="690" t="s">
        <v>2</v>
      </c>
      <c r="B9" s="690" t="s">
        <v>3</v>
      </c>
      <c r="C9" s="731" t="s">
        <v>665</v>
      </c>
      <c r="D9" s="732"/>
      <c r="E9" s="732"/>
      <c r="F9" s="733"/>
      <c r="G9" s="731" t="s">
        <v>97</v>
      </c>
      <c r="H9" s="732"/>
      <c r="I9" s="732"/>
      <c r="J9" s="733"/>
      <c r="O9" s="18"/>
      <c r="P9" s="18"/>
    </row>
    <row r="10" spans="1:19" ht="52.8">
      <c r="A10" s="690"/>
      <c r="B10" s="690"/>
      <c r="C10" s="546" t="s">
        <v>179</v>
      </c>
      <c r="D10" s="546" t="s">
        <v>13</v>
      </c>
      <c r="E10" s="557" t="s">
        <v>969</v>
      </c>
      <c r="F10" s="557" t="s">
        <v>197</v>
      </c>
      <c r="G10" s="546" t="s">
        <v>179</v>
      </c>
      <c r="H10" s="561" t="s">
        <v>14</v>
      </c>
      <c r="I10" s="562" t="s">
        <v>106</v>
      </c>
      <c r="J10" s="546" t="s">
        <v>198</v>
      </c>
    </row>
    <row r="11" spans="1:19">
      <c r="A11" s="3">
        <v>1</v>
      </c>
      <c r="B11" s="3">
        <v>2</v>
      </c>
      <c r="C11" s="3">
        <v>3</v>
      </c>
      <c r="D11" s="3">
        <v>4</v>
      </c>
      <c r="E11" s="3">
        <v>5</v>
      </c>
      <c r="F11" s="4">
        <v>6</v>
      </c>
      <c r="G11" s="3">
        <v>7</v>
      </c>
      <c r="H11" s="88">
        <v>8</v>
      </c>
      <c r="I11" s="3">
        <v>9</v>
      </c>
      <c r="J11" s="3">
        <v>10</v>
      </c>
    </row>
    <row r="12" spans="1:19">
      <c r="A12" s="302">
        <v>1</v>
      </c>
      <c r="B12" s="303" t="s">
        <v>820</v>
      </c>
      <c r="C12" s="6">
        <v>249</v>
      </c>
      <c r="D12" s="16">
        <v>31829</v>
      </c>
      <c r="E12" s="16">
        <v>220</v>
      </c>
      <c r="F12" s="90">
        <f>D12*E12</f>
        <v>7002380</v>
      </c>
      <c r="G12" s="16">
        <f>'AT3B_cvrg(Insti)_UPY '!G11+'AT3C_cvrg(Insti)_UPY '!G11</f>
        <v>249</v>
      </c>
      <c r="H12" s="6">
        <f>'enrolment vs availed_UPY'!M11+'enrolment vs availed_UPY'!N11</f>
        <v>6907820</v>
      </c>
      <c r="I12" s="24">
        <v>220</v>
      </c>
      <c r="J12" s="357">
        <f>H12/I12</f>
        <v>31399.18181818182</v>
      </c>
      <c r="L12" s="13">
        <v>0</v>
      </c>
      <c r="O12" s="13">
        <f>H12+L12</f>
        <v>6907820</v>
      </c>
      <c r="Q12" s="13">
        <f>O12*7.04/100000</f>
        <v>486.31052799999998</v>
      </c>
      <c r="S12" s="13">
        <f>O12*0.00015</f>
        <v>1036.173</v>
      </c>
    </row>
    <row r="13" spans="1:19">
      <c r="A13" s="302">
        <v>2</v>
      </c>
      <c r="B13" s="303" t="s">
        <v>821</v>
      </c>
      <c r="C13" s="6">
        <v>408</v>
      </c>
      <c r="D13" s="16">
        <v>72775</v>
      </c>
      <c r="E13" s="16">
        <v>220</v>
      </c>
      <c r="F13" s="90">
        <f t="shared" ref="F13:F44" si="0">D13*E13</f>
        <v>16010500</v>
      </c>
      <c r="G13" s="16">
        <f>'AT3B_cvrg(Insti)_UPY '!G12+'AT3C_cvrg(Insti)_UPY '!G12</f>
        <v>407</v>
      </c>
      <c r="H13" s="6">
        <f>'enrolment vs availed_UPY'!M12+'enrolment vs availed_UPY'!N12</f>
        <v>15838900</v>
      </c>
      <c r="I13" s="24">
        <v>220</v>
      </c>
      <c r="J13" s="357">
        <f t="shared" ref="J13:J44" si="1">H13/I13</f>
        <v>71995</v>
      </c>
      <c r="L13" s="13">
        <v>101472</v>
      </c>
      <c r="O13" s="605">
        <f t="shared" ref="O13:O44" si="2">H13+L13</f>
        <v>15940372</v>
      </c>
      <c r="Q13" s="605">
        <f t="shared" ref="Q13:Q44" si="3">O13*7.04/100000</f>
        <v>1122.2021887999999</v>
      </c>
      <c r="S13" s="605">
        <f t="shared" ref="S13:S44" si="4">O13*0.00015</f>
        <v>2391.0557999999996</v>
      </c>
    </row>
    <row r="14" spans="1:19">
      <c r="A14" s="302">
        <v>3</v>
      </c>
      <c r="B14" s="303" t="s">
        <v>822</v>
      </c>
      <c r="C14" s="6">
        <v>496</v>
      </c>
      <c r="D14" s="16">
        <v>68899</v>
      </c>
      <c r="E14" s="16">
        <v>220</v>
      </c>
      <c r="F14" s="90">
        <f t="shared" si="0"/>
        <v>15157780</v>
      </c>
      <c r="G14" s="16">
        <f>'AT3B_cvrg(Insti)_UPY '!G13+'AT3C_cvrg(Insti)_UPY '!G13</f>
        <v>510</v>
      </c>
      <c r="H14" s="6">
        <f>'enrolment vs availed_UPY'!M13+'enrolment vs availed_UPY'!N13</f>
        <v>14954860</v>
      </c>
      <c r="I14" s="24">
        <v>220</v>
      </c>
      <c r="J14" s="357">
        <f t="shared" si="1"/>
        <v>67976.636363636368</v>
      </c>
      <c r="L14" s="13">
        <v>90000</v>
      </c>
      <c r="O14" s="605">
        <f t="shared" si="2"/>
        <v>15044860</v>
      </c>
      <c r="Q14" s="605">
        <f t="shared" si="3"/>
        <v>1059.158144</v>
      </c>
      <c r="S14" s="605">
        <f t="shared" si="4"/>
        <v>2256.7289999999998</v>
      </c>
    </row>
    <row r="15" spans="1:19">
      <c r="A15" s="302">
        <v>4</v>
      </c>
      <c r="B15" s="303" t="s">
        <v>823</v>
      </c>
      <c r="C15" s="6">
        <v>618</v>
      </c>
      <c r="D15" s="16">
        <v>77082</v>
      </c>
      <c r="E15" s="16">
        <v>220</v>
      </c>
      <c r="F15" s="90">
        <f t="shared" si="0"/>
        <v>16958040</v>
      </c>
      <c r="G15" s="16">
        <f>'AT3B_cvrg(Insti)_UPY '!G14+'AT3C_cvrg(Insti)_UPY '!G14</f>
        <v>618</v>
      </c>
      <c r="H15" s="6">
        <f>'enrolment vs availed_UPY'!M14+'enrolment vs availed_UPY'!N14</f>
        <v>16728240</v>
      </c>
      <c r="I15" s="24">
        <v>220</v>
      </c>
      <c r="J15" s="357">
        <f t="shared" si="1"/>
        <v>76037.454545454544</v>
      </c>
      <c r="L15" s="13">
        <v>0</v>
      </c>
      <c r="O15" s="605">
        <f t="shared" si="2"/>
        <v>16728240</v>
      </c>
      <c r="Q15" s="605">
        <f t="shared" si="3"/>
        <v>1177.6680959999999</v>
      </c>
      <c r="S15" s="605">
        <f t="shared" si="4"/>
        <v>2509.2359999999999</v>
      </c>
    </row>
    <row r="16" spans="1:19">
      <c r="A16" s="302">
        <v>5</v>
      </c>
      <c r="B16" s="303" t="s">
        <v>824</v>
      </c>
      <c r="C16" s="6">
        <v>537</v>
      </c>
      <c r="D16" s="16">
        <v>56101</v>
      </c>
      <c r="E16" s="16">
        <v>220</v>
      </c>
      <c r="F16" s="90">
        <f t="shared" si="0"/>
        <v>12342220</v>
      </c>
      <c r="G16" s="16">
        <f>'AT3B_cvrg(Insti)_UPY '!G15+'AT3C_cvrg(Insti)_UPY '!G15</f>
        <v>539</v>
      </c>
      <c r="H16" s="6">
        <f>'enrolment vs availed_UPY'!M15+'enrolment vs availed_UPY'!N15</f>
        <v>12152620</v>
      </c>
      <c r="I16" s="24">
        <v>220</v>
      </c>
      <c r="J16" s="357">
        <f t="shared" si="1"/>
        <v>55239.181818181816</v>
      </c>
      <c r="L16" s="13">
        <v>108131</v>
      </c>
      <c r="O16" s="605">
        <f t="shared" si="2"/>
        <v>12260751</v>
      </c>
      <c r="Q16" s="605">
        <f t="shared" si="3"/>
        <v>863.15687040000012</v>
      </c>
      <c r="S16" s="605">
        <f t="shared" si="4"/>
        <v>1839.1126499999998</v>
      </c>
    </row>
    <row r="17" spans="1:19">
      <c r="A17" s="302">
        <v>6</v>
      </c>
      <c r="B17" s="303" t="s">
        <v>825</v>
      </c>
      <c r="C17" s="6">
        <v>482</v>
      </c>
      <c r="D17" s="16">
        <v>75631</v>
      </c>
      <c r="E17" s="16">
        <v>220</v>
      </c>
      <c r="F17" s="90">
        <f t="shared" si="0"/>
        <v>16638820</v>
      </c>
      <c r="G17" s="16">
        <f>'AT3B_cvrg(Insti)_UPY '!G16+'AT3C_cvrg(Insti)_UPY '!G16</f>
        <v>485</v>
      </c>
      <c r="H17" s="6">
        <f>'enrolment vs availed_UPY'!M16+'enrolment vs availed_UPY'!N16</f>
        <v>16440700</v>
      </c>
      <c r="I17" s="24">
        <v>220</v>
      </c>
      <c r="J17" s="357">
        <f t="shared" si="1"/>
        <v>74730.454545454544</v>
      </c>
      <c r="L17" s="13">
        <v>70060</v>
      </c>
      <c r="O17" s="605">
        <f t="shared" si="2"/>
        <v>16510760</v>
      </c>
      <c r="Q17" s="605">
        <f t="shared" si="3"/>
        <v>1162.3575040000001</v>
      </c>
      <c r="S17" s="605">
        <f t="shared" si="4"/>
        <v>2476.6139999999996</v>
      </c>
    </row>
    <row r="18" spans="1:19">
      <c r="A18" s="302">
        <v>7</v>
      </c>
      <c r="B18" s="303" t="s">
        <v>826</v>
      </c>
      <c r="C18" s="6">
        <v>505</v>
      </c>
      <c r="D18" s="16">
        <v>56827</v>
      </c>
      <c r="E18" s="16">
        <v>220</v>
      </c>
      <c r="F18" s="90">
        <f t="shared" si="0"/>
        <v>12501940</v>
      </c>
      <c r="G18" s="16">
        <f>'AT3B_cvrg(Insti)_UPY '!G17+'AT3C_cvrg(Insti)_UPY '!G17</f>
        <v>505</v>
      </c>
      <c r="H18" s="6">
        <f>'enrolment vs availed_UPY'!M17+'enrolment vs availed_UPY'!N17</f>
        <v>12319660</v>
      </c>
      <c r="I18" s="24">
        <v>220</v>
      </c>
      <c r="J18" s="357">
        <f t="shared" si="1"/>
        <v>55998.454545454544</v>
      </c>
      <c r="L18" s="13">
        <v>162063</v>
      </c>
      <c r="O18" s="605">
        <f t="shared" si="2"/>
        <v>12481723</v>
      </c>
      <c r="Q18" s="605">
        <f t="shared" si="3"/>
        <v>878.71329920000005</v>
      </c>
      <c r="S18" s="605">
        <f t="shared" si="4"/>
        <v>1872.2584499999998</v>
      </c>
    </row>
    <row r="19" spans="1:19">
      <c r="A19" s="302">
        <v>8</v>
      </c>
      <c r="B19" s="303" t="s">
        <v>827</v>
      </c>
      <c r="C19" s="6">
        <v>677</v>
      </c>
      <c r="D19" s="16">
        <v>90326</v>
      </c>
      <c r="E19" s="16">
        <v>220</v>
      </c>
      <c r="F19" s="90">
        <f t="shared" si="0"/>
        <v>19871720</v>
      </c>
      <c r="G19" s="16">
        <f>'AT3B_cvrg(Insti)_UPY '!G18+'AT3C_cvrg(Insti)_UPY '!G18</f>
        <v>675</v>
      </c>
      <c r="H19" s="6">
        <f>'enrolment vs availed_UPY'!M18+'enrolment vs availed_UPY'!N18</f>
        <v>19603760</v>
      </c>
      <c r="I19" s="24">
        <v>220</v>
      </c>
      <c r="J19" s="357">
        <f t="shared" si="1"/>
        <v>89108</v>
      </c>
      <c r="L19" s="13">
        <v>251102</v>
      </c>
      <c r="O19" s="605">
        <f t="shared" si="2"/>
        <v>19854862</v>
      </c>
      <c r="Q19" s="605">
        <f t="shared" si="3"/>
        <v>1397.7822847999998</v>
      </c>
      <c r="S19" s="605">
        <f t="shared" si="4"/>
        <v>2978.2293</v>
      </c>
    </row>
    <row r="20" spans="1:19">
      <c r="A20" s="302">
        <v>9</v>
      </c>
      <c r="B20" s="303" t="s">
        <v>828</v>
      </c>
      <c r="C20" s="6">
        <v>391</v>
      </c>
      <c r="D20" s="16">
        <v>45345</v>
      </c>
      <c r="E20" s="16">
        <v>220</v>
      </c>
      <c r="F20" s="90">
        <f t="shared" si="0"/>
        <v>9975900</v>
      </c>
      <c r="G20" s="16">
        <f>'AT3B_cvrg(Insti)_UPY '!G19+'AT3C_cvrg(Insti)_UPY '!G19</f>
        <v>390</v>
      </c>
      <c r="H20" s="6">
        <f>'enrolment vs availed_UPY'!M19+'enrolment vs availed_UPY'!N19</f>
        <v>9868740</v>
      </c>
      <c r="I20" s="24">
        <v>220</v>
      </c>
      <c r="J20" s="357">
        <f t="shared" si="1"/>
        <v>44857.909090909088</v>
      </c>
      <c r="L20" s="13">
        <v>0</v>
      </c>
      <c r="O20" s="605">
        <f t="shared" si="2"/>
        <v>9868740</v>
      </c>
      <c r="Q20" s="605">
        <f t="shared" si="3"/>
        <v>694.75929599999995</v>
      </c>
      <c r="S20" s="605">
        <f t="shared" si="4"/>
        <v>1480.3109999999999</v>
      </c>
    </row>
    <row r="21" spans="1:19">
      <c r="A21" s="302">
        <v>10</v>
      </c>
      <c r="B21" s="303" t="s">
        <v>829</v>
      </c>
      <c r="C21" s="6">
        <v>298</v>
      </c>
      <c r="D21" s="16">
        <v>30501</v>
      </c>
      <c r="E21" s="16">
        <v>220</v>
      </c>
      <c r="F21" s="90">
        <f t="shared" si="0"/>
        <v>6710220</v>
      </c>
      <c r="G21" s="16">
        <f>'AT3B_cvrg(Insti)_UPY '!G20+'AT3C_cvrg(Insti)_UPY '!G20</f>
        <v>299</v>
      </c>
      <c r="H21" s="6">
        <f>'enrolment vs availed_UPY'!M20+'enrolment vs availed_UPY'!N20</f>
        <v>6617940</v>
      </c>
      <c r="I21" s="24">
        <v>220</v>
      </c>
      <c r="J21" s="357">
        <f t="shared" si="1"/>
        <v>30081.545454545456</v>
      </c>
      <c r="L21" s="13">
        <v>0</v>
      </c>
      <c r="O21" s="605">
        <f t="shared" si="2"/>
        <v>6617940</v>
      </c>
      <c r="Q21" s="605">
        <f t="shared" si="3"/>
        <v>465.90297600000002</v>
      </c>
      <c r="S21" s="605">
        <f t="shared" si="4"/>
        <v>992.69099999999992</v>
      </c>
    </row>
    <row r="22" spans="1:19">
      <c r="A22" s="302">
        <v>11</v>
      </c>
      <c r="B22" s="303" t="s">
        <v>830</v>
      </c>
      <c r="C22" s="6">
        <v>574</v>
      </c>
      <c r="D22" s="16">
        <v>64521</v>
      </c>
      <c r="E22" s="16">
        <v>220</v>
      </c>
      <c r="F22" s="90">
        <f t="shared" si="0"/>
        <v>14194620</v>
      </c>
      <c r="G22" s="16">
        <f>'AT3B_cvrg(Insti)_UPY '!G21+'AT3C_cvrg(Insti)_UPY '!G21</f>
        <v>576</v>
      </c>
      <c r="H22" s="6">
        <f>'enrolment vs availed_UPY'!M21+'enrolment vs availed_UPY'!N21</f>
        <v>13983540</v>
      </c>
      <c r="I22" s="24">
        <v>220</v>
      </c>
      <c r="J22" s="357">
        <f t="shared" si="1"/>
        <v>63561.545454545456</v>
      </c>
      <c r="L22" s="13">
        <v>182660</v>
      </c>
      <c r="O22" s="605">
        <f t="shared" si="2"/>
        <v>14166200</v>
      </c>
      <c r="Q22" s="605">
        <f t="shared" si="3"/>
        <v>997.30047999999999</v>
      </c>
      <c r="S22" s="605">
        <f t="shared" si="4"/>
        <v>2124.9299999999998</v>
      </c>
    </row>
    <row r="23" spans="1:19">
      <c r="A23" s="302">
        <v>12</v>
      </c>
      <c r="B23" s="303" t="s">
        <v>831</v>
      </c>
      <c r="C23" s="6">
        <v>589</v>
      </c>
      <c r="D23" s="16">
        <v>68383</v>
      </c>
      <c r="E23" s="16">
        <v>220</v>
      </c>
      <c r="F23" s="90">
        <f t="shared" si="0"/>
        <v>15044260</v>
      </c>
      <c r="G23" s="16">
        <f>'AT3B_cvrg(Insti)_UPY '!G22+'AT3C_cvrg(Insti)_UPY '!G22</f>
        <v>586</v>
      </c>
      <c r="H23" s="6">
        <f>'enrolment vs availed_UPY'!M22+'enrolment vs availed_UPY'!N22</f>
        <v>14849260</v>
      </c>
      <c r="I23" s="24">
        <v>220</v>
      </c>
      <c r="J23" s="357">
        <f t="shared" si="1"/>
        <v>67496.636363636368</v>
      </c>
      <c r="L23" s="13">
        <v>0</v>
      </c>
      <c r="O23" s="605">
        <f t="shared" si="2"/>
        <v>14849260</v>
      </c>
      <c r="Q23" s="605">
        <f t="shared" si="3"/>
        <v>1045.3879040000002</v>
      </c>
      <c r="S23" s="605">
        <f t="shared" si="4"/>
        <v>2227.3889999999997</v>
      </c>
    </row>
    <row r="24" spans="1:19">
      <c r="A24" s="302">
        <v>13</v>
      </c>
      <c r="B24" s="303" t="s">
        <v>832</v>
      </c>
      <c r="C24" s="6">
        <v>381</v>
      </c>
      <c r="D24" s="16">
        <v>61897</v>
      </c>
      <c r="E24" s="16">
        <v>220</v>
      </c>
      <c r="F24" s="90">
        <f t="shared" si="0"/>
        <v>13617340</v>
      </c>
      <c r="G24" s="16">
        <f>'AT3B_cvrg(Insti)_UPY '!G23+'AT3C_cvrg(Insti)_UPY '!G23</f>
        <v>418</v>
      </c>
      <c r="H24" s="6">
        <f>'enrolment vs availed_UPY'!M23+'enrolment vs availed_UPY'!N23</f>
        <v>13444660</v>
      </c>
      <c r="I24" s="24">
        <v>220</v>
      </c>
      <c r="J24" s="357">
        <f t="shared" si="1"/>
        <v>61112.090909090912</v>
      </c>
      <c r="L24" s="13">
        <v>0</v>
      </c>
      <c r="O24" s="605">
        <f t="shared" si="2"/>
        <v>13444660</v>
      </c>
      <c r="Q24" s="605">
        <f t="shared" si="3"/>
        <v>946.50406400000008</v>
      </c>
      <c r="S24" s="605">
        <f t="shared" si="4"/>
        <v>2016.6989999999998</v>
      </c>
    </row>
    <row r="25" spans="1:19">
      <c r="A25" s="302">
        <v>14</v>
      </c>
      <c r="B25" s="303" t="s">
        <v>833</v>
      </c>
      <c r="C25" s="6">
        <v>337</v>
      </c>
      <c r="D25" s="16">
        <v>42266</v>
      </c>
      <c r="E25" s="16">
        <v>220</v>
      </c>
      <c r="F25" s="90">
        <f t="shared" si="0"/>
        <v>9298520</v>
      </c>
      <c r="G25" s="16">
        <f>'AT3B_cvrg(Insti)_UPY '!G24+'AT3C_cvrg(Insti)_UPY '!G24</f>
        <v>338</v>
      </c>
      <c r="H25" s="6">
        <f>'enrolment vs availed_UPY'!M24+'enrolment vs availed_UPY'!N24</f>
        <v>9164600</v>
      </c>
      <c r="I25" s="24">
        <v>220</v>
      </c>
      <c r="J25" s="357">
        <f t="shared" si="1"/>
        <v>41657.272727272728</v>
      </c>
      <c r="L25" s="13">
        <v>125736</v>
      </c>
      <c r="O25" s="605">
        <f t="shared" si="2"/>
        <v>9290336</v>
      </c>
      <c r="Q25" s="605">
        <f t="shared" si="3"/>
        <v>654.03965440000002</v>
      </c>
      <c r="S25" s="605">
        <f t="shared" si="4"/>
        <v>1393.5503999999999</v>
      </c>
    </row>
    <row r="26" spans="1:19" s="297" customFormat="1">
      <c r="A26" s="302">
        <v>15</v>
      </c>
      <c r="B26" s="303" t="s">
        <v>834</v>
      </c>
      <c r="C26" s="6">
        <v>210</v>
      </c>
      <c r="D26" s="16">
        <v>17452</v>
      </c>
      <c r="E26" s="16">
        <v>220</v>
      </c>
      <c r="F26" s="90">
        <f t="shared" si="0"/>
        <v>3839440</v>
      </c>
      <c r="G26" s="16">
        <f>'AT3B_cvrg(Insti)_UPY '!G25+'AT3C_cvrg(Insti)_UPY '!G25</f>
        <v>211</v>
      </c>
      <c r="H26" s="6">
        <f>'enrolment vs availed_UPY'!M25+'enrolment vs availed_UPY'!N25</f>
        <v>3793600</v>
      </c>
      <c r="I26" s="24">
        <v>220</v>
      </c>
      <c r="J26" s="357">
        <f t="shared" si="1"/>
        <v>17243.636363636364</v>
      </c>
      <c r="L26" s="297">
        <v>0</v>
      </c>
      <c r="O26" s="605">
        <f t="shared" si="2"/>
        <v>3793600</v>
      </c>
      <c r="Q26" s="605">
        <f t="shared" si="3"/>
        <v>267.06943999999999</v>
      </c>
      <c r="S26" s="605">
        <f t="shared" si="4"/>
        <v>569.04</v>
      </c>
    </row>
    <row r="27" spans="1:19" s="297" customFormat="1">
      <c r="A27" s="302">
        <v>16</v>
      </c>
      <c r="B27" s="303" t="s">
        <v>835</v>
      </c>
      <c r="C27" s="6">
        <v>175</v>
      </c>
      <c r="D27" s="16">
        <v>20483</v>
      </c>
      <c r="E27" s="16">
        <v>220</v>
      </c>
      <c r="F27" s="90">
        <f t="shared" si="0"/>
        <v>4506260</v>
      </c>
      <c r="G27" s="16">
        <f>'AT3B_cvrg(Insti)_UPY '!G26+'AT3C_cvrg(Insti)_UPY '!G26</f>
        <v>178</v>
      </c>
      <c r="H27" s="6">
        <f>'enrolment vs availed_UPY'!M26+'enrolment vs availed_UPY'!N26</f>
        <v>4444220</v>
      </c>
      <c r="I27" s="24">
        <v>220</v>
      </c>
      <c r="J27" s="357">
        <f t="shared" si="1"/>
        <v>20201</v>
      </c>
      <c r="L27" s="297">
        <v>0</v>
      </c>
      <c r="O27" s="605">
        <f t="shared" si="2"/>
        <v>4444220</v>
      </c>
      <c r="Q27" s="605">
        <f t="shared" si="3"/>
        <v>312.873088</v>
      </c>
      <c r="S27" s="605">
        <f t="shared" si="4"/>
        <v>666.63299999999992</v>
      </c>
    </row>
    <row r="28" spans="1:19" s="297" customFormat="1">
      <c r="A28" s="302">
        <v>17</v>
      </c>
      <c r="B28" s="303" t="s">
        <v>836</v>
      </c>
      <c r="C28" s="6">
        <v>559</v>
      </c>
      <c r="D28" s="16">
        <v>61934</v>
      </c>
      <c r="E28" s="16">
        <v>220</v>
      </c>
      <c r="F28" s="90">
        <f t="shared" si="0"/>
        <v>13625480</v>
      </c>
      <c r="G28" s="16">
        <f>'AT3B_cvrg(Insti)_UPY '!G27+'AT3C_cvrg(Insti)_UPY '!G27</f>
        <v>559</v>
      </c>
      <c r="H28" s="6">
        <f>'enrolment vs availed_UPY'!M27+'enrolment vs availed_UPY'!N27</f>
        <v>13433000</v>
      </c>
      <c r="I28" s="24">
        <v>220</v>
      </c>
      <c r="J28" s="357">
        <f t="shared" si="1"/>
        <v>61059.090909090912</v>
      </c>
      <c r="L28" s="297">
        <v>0</v>
      </c>
      <c r="O28" s="605">
        <f t="shared" si="2"/>
        <v>13433000</v>
      </c>
      <c r="Q28" s="605">
        <f t="shared" si="3"/>
        <v>945.68320000000006</v>
      </c>
      <c r="S28" s="605">
        <f t="shared" si="4"/>
        <v>2014.9499999999998</v>
      </c>
    </row>
    <row r="29" spans="1:19" s="297" customFormat="1">
      <c r="A29" s="302">
        <v>18</v>
      </c>
      <c r="B29" s="303" t="s">
        <v>837</v>
      </c>
      <c r="C29" s="6">
        <v>374</v>
      </c>
      <c r="D29" s="16">
        <v>40094</v>
      </c>
      <c r="E29" s="16">
        <v>220</v>
      </c>
      <c r="F29" s="90">
        <f t="shared" si="0"/>
        <v>8820680</v>
      </c>
      <c r="G29" s="16">
        <f>'AT3B_cvrg(Insti)_UPY '!G28+'AT3C_cvrg(Insti)_UPY '!G28</f>
        <v>373</v>
      </c>
      <c r="H29" s="6">
        <f>'enrolment vs availed_UPY'!M28+'enrolment vs availed_UPY'!N28</f>
        <v>8713880</v>
      </c>
      <c r="I29" s="24">
        <v>220</v>
      </c>
      <c r="J29" s="357">
        <f t="shared" si="1"/>
        <v>39608.545454545456</v>
      </c>
      <c r="L29" s="297">
        <v>0</v>
      </c>
      <c r="O29" s="605">
        <f t="shared" si="2"/>
        <v>8713880</v>
      </c>
      <c r="Q29" s="605">
        <f t="shared" si="3"/>
        <v>613.45715200000006</v>
      </c>
      <c r="S29" s="605">
        <f t="shared" si="4"/>
        <v>1307.0819999999999</v>
      </c>
    </row>
    <row r="30" spans="1:19" s="297" customFormat="1">
      <c r="A30" s="302">
        <v>19</v>
      </c>
      <c r="B30" s="303" t="s">
        <v>838</v>
      </c>
      <c r="C30" s="6">
        <v>665</v>
      </c>
      <c r="D30" s="16">
        <v>100104</v>
      </c>
      <c r="E30" s="16">
        <v>220</v>
      </c>
      <c r="F30" s="90">
        <f t="shared" si="0"/>
        <v>22022880</v>
      </c>
      <c r="G30" s="16">
        <f>'AT3B_cvrg(Insti)_UPY '!G29+'AT3C_cvrg(Insti)_UPY '!G29</f>
        <v>666</v>
      </c>
      <c r="H30" s="6">
        <f>'enrolment vs availed_UPY'!M29+'enrolment vs availed_UPY'!N29</f>
        <v>21703080</v>
      </c>
      <c r="I30" s="24">
        <v>220</v>
      </c>
      <c r="J30" s="357">
        <f t="shared" si="1"/>
        <v>98650.363636363632</v>
      </c>
      <c r="L30" s="297">
        <v>158579</v>
      </c>
      <c r="O30" s="605">
        <f t="shared" si="2"/>
        <v>21861659</v>
      </c>
      <c r="Q30" s="605">
        <f t="shared" si="3"/>
        <v>1539.0607936000001</v>
      </c>
      <c r="S30" s="605">
        <f t="shared" si="4"/>
        <v>3279.2488499999995</v>
      </c>
    </row>
    <row r="31" spans="1:19" s="297" customFormat="1">
      <c r="A31" s="302">
        <v>20</v>
      </c>
      <c r="B31" s="303" t="s">
        <v>839</v>
      </c>
      <c r="C31" s="6">
        <v>503</v>
      </c>
      <c r="D31" s="16">
        <v>44022</v>
      </c>
      <c r="E31" s="16">
        <v>220</v>
      </c>
      <c r="F31" s="90">
        <f t="shared" si="0"/>
        <v>9684840</v>
      </c>
      <c r="G31" s="16">
        <f>'AT3B_cvrg(Insti)_UPY '!G30+'AT3C_cvrg(Insti)_UPY '!G30</f>
        <v>502</v>
      </c>
      <c r="H31" s="6">
        <f>'enrolment vs availed_UPY'!M30+'enrolment vs availed_UPY'!N30</f>
        <v>9568800</v>
      </c>
      <c r="I31" s="24">
        <v>220</v>
      </c>
      <c r="J31" s="357">
        <f t="shared" si="1"/>
        <v>43494.545454545456</v>
      </c>
      <c r="L31" s="297">
        <v>0</v>
      </c>
      <c r="O31" s="605">
        <f t="shared" si="2"/>
        <v>9568800</v>
      </c>
      <c r="Q31" s="605">
        <f t="shared" si="3"/>
        <v>673.64351999999997</v>
      </c>
      <c r="S31" s="605">
        <f t="shared" si="4"/>
        <v>1435.32</v>
      </c>
    </row>
    <row r="32" spans="1:19" s="297" customFormat="1">
      <c r="A32" s="302">
        <v>21</v>
      </c>
      <c r="B32" s="303" t="s">
        <v>840</v>
      </c>
      <c r="C32" s="6">
        <v>559</v>
      </c>
      <c r="D32" s="16">
        <v>76487</v>
      </c>
      <c r="E32" s="16">
        <v>220</v>
      </c>
      <c r="F32" s="90">
        <f t="shared" si="0"/>
        <v>16827140</v>
      </c>
      <c r="G32" s="16">
        <f>'AT3B_cvrg(Insti)_UPY '!G31+'AT3C_cvrg(Insti)_UPY '!G31</f>
        <v>560</v>
      </c>
      <c r="H32" s="6">
        <f>'enrolment vs availed_UPY'!M31+'enrolment vs availed_UPY'!N31</f>
        <v>16616300</v>
      </c>
      <c r="I32" s="24">
        <v>220</v>
      </c>
      <c r="J32" s="357">
        <f t="shared" si="1"/>
        <v>75528.636363636368</v>
      </c>
      <c r="L32" s="297">
        <v>0</v>
      </c>
      <c r="O32" s="605">
        <f t="shared" si="2"/>
        <v>16616300</v>
      </c>
      <c r="Q32" s="605">
        <f t="shared" si="3"/>
        <v>1169.7875200000001</v>
      </c>
      <c r="S32" s="605">
        <f t="shared" si="4"/>
        <v>2492.4449999999997</v>
      </c>
    </row>
    <row r="33" spans="1:19" s="297" customFormat="1">
      <c r="A33" s="302">
        <v>22</v>
      </c>
      <c r="B33" s="303" t="s">
        <v>841</v>
      </c>
      <c r="C33" s="6">
        <v>294</v>
      </c>
      <c r="D33" s="16">
        <v>40626</v>
      </c>
      <c r="E33" s="16">
        <v>220</v>
      </c>
      <c r="F33" s="90">
        <f t="shared" si="0"/>
        <v>8937720</v>
      </c>
      <c r="G33" s="16">
        <f>'AT3B_cvrg(Insti)_UPY '!G32+'AT3C_cvrg(Insti)_UPY '!G32</f>
        <v>294</v>
      </c>
      <c r="H33" s="6">
        <f>'enrolment vs availed_UPY'!M32+'enrolment vs availed_UPY'!N32</f>
        <v>8837880</v>
      </c>
      <c r="I33" s="24">
        <v>220</v>
      </c>
      <c r="J33" s="357">
        <f t="shared" si="1"/>
        <v>40172.181818181816</v>
      </c>
      <c r="L33" s="297">
        <v>0</v>
      </c>
      <c r="O33" s="605">
        <f t="shared" si="2"/>
        <v>8837880</v>
      </c>
      <c r="Q33" s="605">
        <f t="shared" si="3"/>
        <v>622.18675200000007</v>
      </c>
      <c r="S33" s="605">
        <f t="shared" si="4"/>
        <v>1325.6819999999998</v>
      </c>
    </row>
    <row r="34" spans="1:19" s="297" customFormat="1">
      <c r="A34" s="302">
        <v>23</v>
      </c>
      <c r="B34" s="303" t="s">
        <v>842</v>
      </c>
      <c r="C34" s="6">
        <v>606</v>
      </c>
      <c r="D34" s="16">
        <v>88253</v>
      </c>
      <c r="E34" s="16">
        <v>220</v>
      </c>
      <c r="F34" s="90">
        <f t="shared" si="0"/>
        <v>19415660</v>
      </c>
      <c r="G34" s="16">
        <f>'AT3B_cvrg(Insti)_UPY '!G33+'AT3C_cvrg(Insti)_UPY '!G33</f>
        <v>604</v>
      </c>
      <c r="H34" s="6">
        <f>'enrolment vs availed_UPY'!M33+'enrolment vs availed_UPY'!N33</f>
        <v>19191860</v>
      </c>
      <c r="I34" s="24">
        <v>220</v>
      </c>
      <c r="J34" s="357">
        <f t="shared" si="1"/>
        <v>87235.727272727279</v>
      </c>
      <c r="L34" s="297">
        <v>134120</v>
      </c>
      <c r="O34" s="605">
        <f t="shared" si="2"/>
        <v>19325980</v>
      </c>
      <c r="Q34" s="605">
        <f t="shared" si="3"/>
        <v>1360.5489919999998</v>
      </c>
      <c r="S34" s="605">
        <f t="shared" si="4"/>
        <v>2898.8969999999999</v>
      </c>
    </row>
    <row r="35" spans="1:19" s="297" customFormat="1">
      <c r="A35" s="302">
        <v>24</v>
      </c>
      <c r="B35" s="303" t="s">
        <v>843</v>
      </c>
      <c r="C35" s="6">
        <v>558</v>
      </c>
      <c r="D35" s="16">
        <v>82253</v>
      </c>
      <c r="E35" s="16">
        <v>220</v>
      </c>
      <c r="F35" s="90">
        <f t="shared" si="0"/>
        <v>18095660</v>
      </c>
      <c r="G35" s="16">
        <f>'AT3B_cvrg(Insti)_UPY '!G34+'AT3C_cvrg(Insti)_UPY '!G34</f>
        <v>568</v>
      </c>
      <c r="H35" s="6">
        <f>'enrolment vs availed_UPY'!M34+'enrolment vs availed_UPY'!N34</f>
        <v>17847980</v>
      </c>
      <c r="I35" s="24">
        <v>220</v>
      </c>
      <c r="J35" s="357">
        <f t="shared" si="1"/>
        <v>81127.181818181823</v>
      </c>
      <c r="L35" s="297">
        <v>0</v>
      </c>
      <c r="O35" s="605">
        <f t="shared" si="2"/>
        <v>17847980</v>
      </c>
      <c r="Q35" s="605">
        <f t="shared" si="3"/>
        <v>1256.4977920000001</v>
      </c>
      <c r="S35" s="605">
        <f t="shared" si="4"/>
        <v>2677.1969999999997</v>
      </c>
    </row>
    <row r="36" spans="1:19" s="297" customFormat="1">
      <c r="A36" s="302">
        <v>25</v>
      </c>
      <c r="B36" s="303" t="s">
        <v>844</v>
      </c>
      <c r="C36" s="6">
        <v>402</v>
      </c>
      <c r="D36" s="16">
        <v>46681</v>
      </c>
      <c r="E36" s="16">
        <v>220</v>
      </c>
      <c r="F36" s="90">
        <f t="shared" si="0"/>
        <v>10269820</v>
      </c>
      <c r="G36" s="16">
        <f>'AT3B_cvrg(Insti)_UPY '!G35+'AT3C_cvrg(Insti)_UPY '!G35</f>
        <v>402</v>
      </c>
      <c r="H36" s="6">
        <f>'enrolment vs availed_UPY'!M35+'enrolment vs availed_UPY'!N35</f>
        <v>10131100</v>
      </c>
      <c r="I36" s="24">
        <v>220</v>
      </c>
      <c r="J36" s="357">
        <f t="shared" si="1"/>
        <v>46050.454545454544</v>
      </c>
      <c r="L36" s="297">
        <v>0</v>
      </c>
      <c r="O36" s="605">
        <f t="shared" si="2"/>
        <v>10131100</v>
      </c>
      <c r="Q36" s="605">
        <f t="shared" si="3"/>
        <v>713.22943999999995</v>
      </c>
      <c r="S36" s="605">
        <f t="shared" si="4"/>
        <v>1519.665</v>
      </c>
    </row>
    <row r="37" spans="1:19" s="297" customFormat="1">
      <c r="A37" s="302">
        <v>26</v>
      </c>
      <c r="B37" s="303" t="s">
        <v>845</v>
      </c>
      <c r="C37" s="6">
        <v>697</v>
      </c>
      <c r="D37" s="16">
        <v>93224</v>
      </c>
      <c r="E37" s="16">
        <v>220</v>
      </c>
      <c r="F37" s="90">
        <f t="shared" si="0"/>
        <v>20509280</v>
      </c>
      <c r="G37" s="16">
        <f>'AT3B_cvrg(Insti)_UPY '!G36+'AT3C_cvrg(Insti)_UPY '!G36</f>
        <v>696</v>
      </c>
      <c r="H37" s="6">
        <f>'enrolment vs availed_UPY'!M36+'enrolment vs availed_UPY'!N36</f>
        <v>20298200</v>
      </c>
      <c r="I37" s="24">
        <v>220</v>
      </c>
      <c r="J37" s="357">
        <f t="shared" si="1"/>
        <v>92264.545454545456</v>
      </c>
      <c r="L37" s="297">
        <v>123478</v>
      </c>
      <c r="O37" s="605">
        <f t="shared" si="2"/>
        <v>20421678</v>
      </c>
      <c r="Q37" s="605">
        <f t="shared" si="3"/>
        <v>1437.6861312000001</v>
      </c>
      <c r="S37" s="605">
        <f t="shared" si="4"/>
        <v>3063.2516999999998</v>
      </c>
    </row>
    <row r="38" spans="1:19" s="297" customFormat="1">
      <c r="A38" s="302">
        <v>27</v>
      </c>
      <c r="B38" s="303" t="s">
        <v>846</v>
      </c>
      <c r="C38" s="6">
        <v>442</v>
      </c>
      <c r="D38" s="16">
        <v>62319</v>
      </c>
      <c r="E38" s="16">
        <v>220</v>
      </c>
      <c r="F38" s="90">
        <f t="shared" si="0"/>
        <v>13710180</v>
      </c>
      <c r="G38" s="16">
        <f>'AT3B_cvrg(Insti)_UPY '!G37+'AT3C_cvrg(Insti)_UPY '!G37</f>
        <v>442</v>
      </c>
      <c r="H38" s="6">
        <f>'enrolment vs availed_UPY'!M37+'enrolment vs availed_UPY'!N37</f>
        <v>13514700</v>
      </c>
      <c r="I38" s="24">
        <v>220</v>
      </c>
      <c r="J38" s="357">
        <f t="shared" si="1"/>
        <v>61430.454545454544</v>
      </c>
      <c r="L38" s="297">
        <v>137943</v>
      </c>
      <c r="O38" s="605">
        <f t="shared" si="2"/>
        <v>13652643</v>
      </c>
      <c r="Q38" s="605">
        <f t="shared" si="3"/>
        <v>961.14606719999995</v>
      </c>
      <c r="S38" s="605">
        <f t="shared" si="4"/>
        <v>2047.8964499999997</v>
      </c>
    </row>
    <row r="39" spans="1:19" s="297" customFormat="1">
      <c r="A39" s="302">
        <v>28</v>
      </c>
      <c r="B39" s="303" t="s">
        <v>847</v>
      </c>
      <c r="C39" s="6">
        <v>714</v>
      </c>
      <c r="D39" s="16">
        <v>87972</v>
      </c>
      <c r="E39" s="16">
        <v>220</v>
      </c>
      <c r="F39" s="90">
        <f t="shared" si="0"/>
        <v>19353840</v>
      </c>
      <c r="G39" s="16">
        <f>'AT3B_cvrg(Insti)_UPY '!G38+'AT3C_cvrg(Insti)_UPY '!G38</f>
        <v>714</v>
      </c>
      <c r="H39" s="6">
        <f>'enrolment vs availed_UPY'!M38+'enrolment vs availed_UPY'!N38</f>
        <v>19077120</v>
      </c>
      <c r="I39" s="24">
        <v>220</v>
      </c>
      <c r="J39" s="357">
        <f t="shared" si="1"/>
        <v>86714.181818181823</v>
      </c>
      <c r="L39" s="297">
        <v>60325</v>
      </c>
      <c r="O39" s="605">
        <f t="shared" si="2"/>
        <v>19137445</v>
      </c>
      <c r="Q39" s="605">
        <f t="shared" si="3"/>
        <v>1347.2761280000002</v>
      </c>
      <c r="S39" s="605">
        <f t="shared" si="4"/>
        <v>2870.6167499999997</v>
      </c>
    </row>
    <row r="40" spans="1:19" s="297" customFormat="1">
      <c r="A40" s="302">
        <v>29</v>
      </c>
      <c r="B40" s="303" t="s">
        <v>848</v>
      </c>
      <c r="C40" s="6">
        <v>495</v>
      </c>
      <c r="D40" s="16">
        <v>43546</v>
      </c>
      <c r="E40" s="16">
        <v>220</v>
      </c>
      <c r="F40" s="90">
        <f t="shared" si="0"/>
        <v>9580120</v>
      </c>
      <c r="G40" s="16">
        <f>'AT3B_cvrg(Insti)_UPY '!G39+'AT3C_cvrg(Insti)_UPY '!G39</f>
        <v>496</v>
      </c>
      <c r="H40" s="6">
        <f>'enrolment vs availed_UPY'!M39+'enrolment vs availed_UPY'!N39</f>
        <v>9484480</v>
      </c>
      <c r="I40" s="24">
        <v>220</v>
      </c>
      <c r="J40" s="357">
        <f t="shared" si="1"/>
        <v>43111.272727272728</v>
      </c>
      <c r="L40" s="297">
        <v>94510</v>
      </c>
      <c r="O40" s="605">
        <f t="shared" si="2"/>
        <v>9578990</v>
      </c>
      <c r="Q40" s="605">
        <f t="shared" si="3"/>
        <v>674.36089599999991</v>
      </c>
      <c r="S40" s="605">
        <f t="shared" si="4"/>
        <v>1436.8484999999998</v>
      </c>
    </row>
    <row r="41" spans="1:19" s="297" customFormat="1">
      <c r="A41" s="302">
        <v>30</v>
      </c>
      <c r="B41" s="303" t="s">
        <v>849</v>
      </c>
      <c r="C41" s="6">
        <v>910</v>
      </c>
      <c r="D41" s="16">
        <v>126041</v>
      </c>
      <c r="E41" s="16">
        <v>220</v>
      </c>
      <c r="F41" s="90">
        <f t="shared" si="0"/>
        <v>27729020</v>
      </c>
      <c r="G41" s="16">
        <f>'AT3B_cvrg(Insti)_UPY '!G40+'AT3C_cvrg(Insti)_UPY '!G40</f>
        <v>913</v>
      </c>
      <c r="H41" s="6">
        <f>'enrolment vs availed_UPY'!M40+'enrolment vs availed_UPY'!N40</f>
        <v>27349700</v>
      </c>
      <c r="I41" s="24">
        <v>220</v>
      </c>
      <c r="J41" s="357">
        <f t="shared" si="1"/>
        <v>124316.81818181818</v>
      </c>
      <c r="L41" s="297">
        <v>260325</v>
      </c>
      <c r="O41" s="605">
        <f t="shared" si="2"/>
        <v>27610025</v>
      </c>
      <c r="Q41" s="605">
        <f t="shared" si="3"/>
        <v>1943.74576</v>
      </c>
      <c r="S41" s="605">
        <f t="shared" si="4"/>
        <v>4141.5037499999999</v>
      </c>
    </row>
    <row r="42" spans="1:19" s="297" customFormat="1">
      <c r="A42" s="302">
        <v>31</v>
      </c>
      <c r="B42" s="303" t="s">
        <v>850</v>
      </c>
      <c r="C42" s="6">
        <v>869</v>
      </c>
      <c r="D42" s="16">
        <v>116084</v>
      </c>
      <c r="E42" s="16">
        <v>220</v>
      </c>
      <c r="F42" s="90">
        <f t="shared" si="0"/>
        <v>25538480</v>
      </c>
      <c r="G42" s="16">
        <f>'AT3B_cvrg(Insti)_UPY '!G41+'AT3C_cvrg(Insti)_UPY '!G41</f>
        <v>872</v>
      </c>
      <c r="H42" s="6">
        <f>'enrolment vs availed_UPY'!M41+'enrolment vs availed_UPY'!N41</f>
        <v>25172600</v>
      </c>
      <c r="I42" s="24">
        <v>220</v>
      </c>
      <c r="J42" s="357">
        <f t="shared" si="1"/>
        <v>114420.90909090909</v>
      </c>
      <c r="L42" s="297">
        <v>0</v>
      </c>
      <c r="O42" s="605">
        <f t="shared" si="2"/>
        <v>25172600</v>
      </c>
      <c r="Q42" s="605">
        <f t="shared" si="3"/>
        <v>1772.15104</v>
      </c>
      <c r="S42" s="605">
        <f t="shared" si="4"/>
        <v>3775.89</v>
      </c>
    </row>
    <row r="43" spans="1:19" s="297" customFormat="1">
      <c r="A43" s="302">
        <v>32</v>
      </c>
      <c r="B43" s="303" t="s">
        <v>851</v>
      </c>
      <c r="C43" s="6">
        <v>490</v>
      </c>
      <c r="D43" s="16">
        <v>73808</v>
      </c>
      <c r="E43" s="16">
        <v>220</v>
      </c>
      <c r="F43" s="90">
        <f t="shared" si="0"/>
        <v>16237760</v>
      </c>
      <c r="G43" s="16">
        <f>'AT3B_cvrg(Insti)_UPY '!G42+'AT3C_cvrg(Insti)_UPY '!G42</f>
        <v>489</v>
      </c>
      <c r="H43" s="6">
        <f>'enrolment vs availed_UPY'!M42+'enrolment vs availed_UPY'!N42</f>
        <v>16060880</v>
      </c>
      <c r="I43" s="24">
        <v>220</v>
      </c>
      <c r="J43" s="357">
        <f t="shared" si="1"/>
        <v>73004</v>
      </c>
      <c r="L43" s="297">
        <v>169529</v>
      </c>
      <c r="O43" s="605">
        <f t="shared" si="2"/>
        <v>16230409</v>
      </c>
      <c r="Q43" s="605">
        <f t="shared" si="3"/>
        <v>1142.6207936000001</v>
      </c>
      <c r="S43" s="605">
        <f t="shared" si="4"/>
        <v>2434.5613499999999</v>
      </c>
    </row>
    <row r="44" spans="1:19">
      <c r="A44" s="304"/>
      <c r="B44" s="305" t="s">
        <v>84</v>
      </c>
      <c r="C44" s="25">
        <v>16064</v>
      </c>
      <c r="D44" s="25">
        <v>2063766</v>
      </c>
      <c r="E44" s="16">
        <v>220</v>
      </c>
      <c r="F44" s="432">
        <f t="shared" si="0"/>
        <v>454028520</v>
      </c>
      <c r="G44" s="25">
        <f>'AT3B_cvrg(Insti)_UPY '!G43+'AT3C_cvrg(Insti)_UPY '!G43</f>
        <v>16134</v>
      </c>
      <c r="H44" s="25">
        <f>'enrolment vs availed_UPY'!M43+'enrolment vs availed_UPY'!N43</f>
        <v>448114680</v>
      </c>
      <c r="I44" s="24">
        <v>220</v>
      </c>
      <c r="J44" s="433">
        <f t="shared" si="1"/>
        <v>2036884.9090909092</v>
      </c>
      <c r="L44" s="13">
        <v>2230033</v>
      </c>
      <c r="O44" s="605">
        <f t="shared" si="2"/>
        <v>450344713</v>
      </c>
      <c r="Q44" s="605">
        <f t="shared" si="3"/>
        <v>31704.267795200001</v>
      </c>
      <c r="S44" s="605">
        <f t="shared" si="4"/>
        <v>67551.706949999993</v>
      </c>
    </row>
    <row r="45" spans="1:19" ht="25.5" customHeight="1">
      <c r="A45" s="789" t="s">
        <v>1017</v>
      </c>
      <c r="B45" s="789"/>
      <c r="C45" s="789"/>
      <c r="D45" s="789"/>
      <c r="E45" s="789"/>
      <c r="F45" s="789"/>
      <c r="G45" s="789"/>
      <c r="H45" s="789"/>
      <c r="I45" s="789"/>
      <c r="J45" s="789"/>
    </row>
    <row r="46" spans="1:19" ht="12.75" customHeight="1">
      <c r="A46" s="474"/>
      <c r="B46" s="474"/>
      <c r="C46" s="474"/>
      <c r="D46" s="474"/>
      <c r="E46" s="474"/>
      <c r="F46" s="474"/>
      <c r="G46" s="474"/>
      <c r="H46" s="644" t="s">
        <v>1026</v>
      </c>
      <c r="I46" s="644"/>
      <c r="J46" s="644"/>
    </row>
    <row r="47" spans="1:19" ht="15">
      <c r="A47" s="12"/>
      <c r="B47" s="12"/>
      <c r="C47" s="12"/>
      <c r="E47" s="12"/>
      <c r="H47" s="779" t="s">
        <v>1008</v>
      </c>
      <c r="I47" s="779"/>
      <c r="J47" s="779"/>
    </row>
    <row r="48" spans="1:19">
      <c r="G48" s="593" t="s">
        <v>1025</v>
      </c>
    </row>
    <row r="49" spans="1:12">
      <c r="F49" s="477"/>
    </row>
    <row r="50" spans="1:12" ht="15">
      <c r="H50" s="645" t="s">
        <v>1027</v>
      </c>
      <c r="I50" s="645"/>
      <c r="J50" s="645"/>
    </row>
    <row r="51" spans="1:12">
      <c r="A51" s="796"/>
      <c r="B51" s="796"/>
      <c r="C51" s="796"/>
      <c r="D51" s="796"/>
      <c r="E51" s="796"/>
      <c r="F51" s="796"/>
      <c r="G51" s="796"/>
      <c r="H51" s="796"/>
      <c r="I51" s="796"/>
      <c r="J51" s="796"/>
    </row>
    <row r="52" spans="1:12">
      <c r="H52" s="13">
        <f>H44*0.00015</f>
        <v>67217.20199999999</v>
      </c>
    </row>
    <row r="53" spans="1:12">
      <c r="A53" s="796"/>
      <c r="B53" s="796"/>
      <c r="C53" s="796"/>
      <c r="D53" s="796"/>
      <c r="E53" s="796"/>
      <c r="F53" s="796"/>
      <c r="G53" s="796"/>
      <c r="H53" s="796"/>
      <c r="I53" s="796"/>
      <c r="J53" s="796"/>
    </row>
    <row r="61" spans="1:12" ht="13.8" thickBot="1"/>
    <row r="62" spans="1:12" ht="16.2" thickBot="1">
      <c r="I62" s="632">
        <v>2618063</v>
      </c>
      <c r="J62" s="633">
        <v>2063766</v>
      </c>
      <c r="L62" s="13">
        <f>SUM(I62:K62)</f>
        <v>4681829</v>
      </c>
    </row>
    <row r="63" spans="1:12" ht="16.2" thickBot="1">
      <c r="I63" s="634">
        <v>2918479</v>
      </c>
      <c r="J63" s="635">
        <v>2306066</v>
      </c>
      <c r="L63" s="616">
        <f t="shared" ref="L63:L69" si="5">SUM(I63:K63)</f>
        <v>5224545</v>
      </c>
    </row>
    <row r="64" spans="1:12" ht="16.2" thickBot="1">
      <c r="I64" s="634">
        <v>2569084</v>
      </c>
      <c r="J64" s="635">
        <v>2036885</v>
      </c>
      <c r="L64" s="616">
        <f t="shared" si="5"/>
        <v>4605969</v>
      </c>
    </row>
    <row r="65" spans="9:12" ht="13.8" thickBot="1">
      <c r="L65" s="616">
        <f t="shared" si="5"/>
        <v>0</v>
      </c>
    </row>
    <row r="66" spans="9:12" ht="14.4" thickBot="1">
      <c r="I66" s="636">
        <v>2618063</v>
      </c>
      <c r="J66" s="637">
        <v>2071378</v>
      </c>
      <c r="L66" s="616">
        <f t="shared" si="5"/>
        <v>4689441</v>
      </c>
    </row>
    <row r="67" spans="9:12" ht="14.4" thickBot="1">
      <c r="I67" s="638">
        <v>2618063</v>
      </c>
      <c r="J67" s="639">
        <v>2071378</v>
      </c>
      <c r="L67" s="616">
        <f t="shared" si="5"/>
        <v>4689441</v>
      </c>
    </row>
    <row r="68" spans="9:12" ht="14.4" thickBot="1">
      <c r="I68" s="638">
        <v>2528269</v>
      </c>
      <c r="J68" s="639">
        <v>2021173</v>
      </c>
      <c r="L68" s="616">
        <f t="shared" si="5"/>
        <v>4549442</v>
      </c>
    </row>
    <row r="69" spans="9:12" ht="14.4" thickBot="1">
      <c r="I69" s="638">
        <v>2528269</v>
      </c>
      <c r="J69" s="639">
        <v>2021173</v>
      </c>
      <c r="L69" s="616">
        <f t="shared" si="5"/>
        <v>4549442</v>
      </c>
    </row>
    <row r="73" spans="9:12">
      <c r="I73" s="13">
        <v>154224409</v>
      </c>
    </row>
    <row r="76" spans="9:12">
      <c r="I76" s="13">
        <v>112576709</v>
      </c>
      <c r="J76" s="13">
        <v>89335674</v>
      </c>
    </row>
    <row r="77" spans="9:12">
      <c r="I77" s="13">
        <v>149229591</v>
      </c>
      <c r="J77" s="13">
        <v>118220786</v>
      </c>
    </row>
    <row r="78" spans="9:12">
      <c r="I78" s="13">
        <v>149167871</v>
      </c>
      <c r="J78" s="13">
        <v>119389676</v>
      </c>
    </row>
    <row r="79" spans="9:12">
      <c r="I79" s="616">
        <v>154224409</v>
      </c>
      <c r="J79" s="13">
        <v>123398577</v>
      </c>
    </row>
    <row r="80" spans="9:12">
      <c r="I80" s="13">
        <f>SUM(I76:I79)</f>
        <v>565198580</v>
      </c>
      <c r="J80" s="13">
        <f>SUM(J76:J79)</f>
        <v>450344713</v>
      </c>
    </row>
    <row r="82" spans="9:9">
      <c r="I82" s="13">
        <v>565198580</v>
      </c>
    </row>
  </sheetData>
  <mergeCells count="16">
    <mergeCell ref="H47:J47"/>
    <mergeCell ref="A51:J51"/>
    <mergeCell ref="A53:J53"/>
    <mergeCell ref="A9:A10"/>
    <mergeCell ref="B9:B10"/>
    <mergeCell ref="C9:F9"/>
    <mergeCell ref="G9:J9"/>
    <mergeCell ref="H46:J46"/>
    <mergeCell ref="H50:J50"/>
    <mergeCell ref="A45:J45"/>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8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view="pageBreakPreview" topLeftCell="A21" zoomScale="90" zoomScaleSheetLayoutView="90" workbookViewId="0">
      <selection activeCell="C44" sqref="C44"/>
    </sheetView>
  </sheetViews>
  <sheetFormatPr defaultColWidth="9.109375" defaultRowHeight="13.2"/>
  <cols>
    <col min="1" max="1" width="5.6640625" style="13" customWidth="1"/>
    <col min="2" max="2" width="17.109375" style="13" customWidth="1"/>
    <col min="3" max="3" width="11" style="13" customWidth="1"/>
    <col min="4" max="4" width="10" style="13" customWidth="1"/>
    <col min="5" max="5" width="15.44140625" style="13" customWidth="1"/>
    <col min="6" max="6" width="14.33203125" style="13" customWidth="1"/>
    <col min="7" max="7" width="13.33203125" style="13" customWidth="1"/>
    <col min="8" max="8" width="14.6640625" style="13" customWidth="1"/>
    <col min="9" max="9" width="16.6640625" style="13" customWidth="1"/>
    <col min="10" max="10" width="17" style="13" customWidth="1"/>
    <col min="11" max="11" width="9.109375" style="13"/>
    <col min="12" max="12" width="11.109375" style="13" bestFit="1" customWidth="1"/>
    <col min="13" max="13" width="9.109375" style="13"/>
    <col min="14" max="14" width="11.109375" style="13" bestFit="1" customWidth="1"/>
    <col min="15" max="15" width="9.109375" style="13"/>
    <col min="16" max="16" width="9.33203125" style="13" bestFit="1" customWidth="1"/>
    <col min="17" max="17" width="9.109375" style="13"/>
    <col min="18" max="18" width="9.33203125" style="13" bestFit="1" customWidth="1"/>
    <col min="19" max="16384" width="9.109375" style="13"/>
  </cols>
  <sheetData>
    <row r="1" spans="1:18" customFormat="1">
      <c r="E1" s="708"/>
      <c r="F1" s="708"/>
      <c r="G1" s="708"/>
      <c r="H1" s="708"/>
      <c r="I1" s="708"/>
      <c r="J1" s="121" t="s">
        <v>367</v>
      </c>
    </row>
    <row r="2" spans="1:18" customFormat="1" ht="15">
      <c r="A2" s="645" t="s">
        <v>0</v>
      </c>
      <c r="B2" s="645"/>
      <c r="C2" s="645"/>
      <c r="D2" s="645"/>
      <c r="E2" s="645"/>
      <c r="F2" s="645"/>
      <c r="G2" s="645"/>
      <c r="H2" s="645"/>
      <c r="I2" s="645"/>
      <c r="J2" s="645"/>
    </row>
    <row r="3" spans="1:18" customFormat="1" ht="21">
      <c r="A3" s="705" t="s">
        <v>652</v>
      </c>
      <c r="B3" s="705"/>
      <c r="C3" s="705"/>
      <c r="D3" s="705"/>
      <c r="E3" s="705"/>
      <c r="F3" s="705"/>
      <c r="G3" s="705"/>
      <c r="H3" s="705"/>
      <c r="I3" s="705"/>
      <c r="J3" s="705"/>
    </row>
    <row r="4" spans="1:18" customFormat="1" ht="14.25" customHeight="1"/>
    <row r="5" spans="1:18" ht="19.5" customHeight="1">
      <c r="A5" s="788" t="s">
        <v>697</v>
      </c>
      <c r="B5" s="788"/>
      <c r="C5" s="788"/>
      <c r="D5" s="788"/>
      <c r="E5" s="788"/>
      <c r="F5" s="788"/>
      <c r="G5" s="788"/>
      <c r="H5" s="788"/>
      <c r="I5" s="788"/>
      <c r="J5" s="788"/>
    </row>
    <row r="6" spans="1:18" ht="13.5" customHeight="1">
      <c r="A6" s="1"/>
      <c r="B6" s="1"/>
      <c r="C6" s="1"/>
      <c r="D6" s="1"/>
      <c r="E6" s="1"/>
      <c r="F6" s="1"/>
      <c r="G6" s="1"/>
      <c r="H6" s="1"/>
      <c r="I6" s="1"/>
      <c r="J6" s="1"/>
    </row>
    <row r="7" spans="1:18" ht="0.75" customHeight="1"/>
    <row r="8" spans="1:18">
      <c r="A8" s="707" t="s">
        <v>936</v>
      </c>
      <c r="B8" s="707"/>
      <c r="C8" s="27"/>
      <c r="H8" s="778" t="s">
        <v>967</v>
      </c>
      <c r="I8" s="778"/>
      <c r="J8" s="778"/>
    </row>
    <row r="9" spans="1:18">
      <c r="A9" s="690" t="s">
        <v>2</v>
      </c>
      <c r="B9" s="690" t="s">
        <v>3</v>
      </c>
      <c r="C9" s="731" t="s">
        <v>666</v>
      </c>
      <c r="D9" s="732"/>
      <c r="E9" s="732"/>
      <c r="F9" s="733"/>
      <c r="G9" s="731" t="s">
        <v>97</v>
      </c>
      <c r="H9" s="732"/>
      <c r="I9" s="732"/>
      <c r="J9" s="733"/>
      <c r="M9" s="18"/>
      <c r="N9" s="18"/>
    </row>
    <row r="10" spans="1:18" ht="54" customHeight="1">
      <c r="A10" s="690"/>
      <c r="B10" s="690"/>
      <c r="C10" s="546" t="s">
        <v>179</v>
      </c>
      <c r="D10" s="546" t="s">
        <v>13</v>
      </c>
      <c r="E10" s="557" t="s">
        <v>970</v>
      </c>
      <c r="F10" s="557" t="s">
        <v>197</v>
      </c>
      <c r="G10" s="546" t="s">
        <v>179</v>
      </c>
      <c r="H10" s="561" t="s">
        <v>14</v>
      </c>
      <c r="I10" s="562" t="s">
        <v>106</v>
      </c>
      <c r="J10" s="546" t="s">
        <v>198</v>
      </c>
    </row>
    <row r="11" spans="1:18">
      <c r="A11" s="3">
        <v>1</v>
      </c>
      <c r="B11" s="3">
        <v>2</v>
      </c>
      <c r="C11" s="3">
        <v>3</v>
      </c>
      <c r="D11" s="3">
        <v>4</v>
      </c>
      <c r="E11" s="3">
        <v>5</v>
      </c>
      <c r="F11" s="4">
        <v>6</v>
      </c>
      <c r="G11" s="3">
        <v>7</v>
      </c>
      <c r="H11" s="88">
        <v>8</v>
      </c>
      <c r="I11" s="3">
        <v>9</v>
      </c>
      <c r="J11" s="3">
        <v>10</v>
      </c>
    </row>
    <row r="12" spans="1:18">
      <c r="A12" s="302">
        <v>1</v>
      </c>
      <c r="B12" s="303" t="s">
        <v>820</v>
      </c>
      <c r="C12" s="6">
        <v>0</v>
      </c>
      <c r="D12" s="16">
        <v>0</v>
      </c>
      <c r="E12" s="16">
        <v>312</v>
      </c>
      <c r="F12" s="90">
        <f>D12*E12</f>
        <v>0</v>
      </c>
      <c r="G12" s="16">
        <f>'AT3A_cvrg(Insti)_PY'!E12</f>
        <v>0</v>
      </c>
      <c r="H12" s="6">
        <f>'enrolment vs availed_UPY'!O11</f>
        <v>0</v>
      </c>
      <c r="I12" s="24">
        <v>312</v>
      </c>
      <c r="J12" s="24">
        <f>H12/I12</f>
        <v>0</v>
      </c>
      <c r="L12" s="13">
        <v>7002380</v>
      </c>
      <c r="N12" s="13">
        <f>F12+L12</f>
        <v>7002380</v>
      </c>
      <c r="P12" s="13">
        <f>N12*7.04/100000</f>
        <v>492.96755200000001</v>
      </c>
      <c r="R12" s="13">
        <f>N12*3.33/100000</f>
        <v>233.17925400000001</v>
      </c>
    </row>
    <row r="13" spans="1:18">
      <c r="A13" s="302">
        <v>2</v>
      </c>
      <c r="B13" s="303" t="s">
        <v>821</v>
      </c>
      <c r="C13" s="6">
        <v>17</v>
      </c>
      <c r="D13" s="16">
        <v>289</v>
      </c>
      <c r="E13" s="16">
        <v>312</v>
      </c>
      <c r="F13" s="90">
        <f t="shared" ref="F13:F44" si="0">D13*E13</f>
        <v>90168</v>
      </c>
      <c r="G13" s="16">
        <f>'AT3A_cvrg(Insti)_PY'!E13</f>
        <v>22</v>
      </c>
      <c r="H13" s="6">
        <f>'enrolment vs availed_UPY'!O12</f>
        <v>101472</v>
      </c>
      <c r="I13" s="24">
        <v>312</v>
      </c>
      <c r="J13" s="357">
        <f t="shared" ref="J13:J44" si="1">H13/I13</f>
        <v>325.23076923076923</v>
      </c>
      <c r="L13" s="13">
        <v>16010500</v>
      </c>
      <c r="N13" s="605">
        <f t="shared" ref="N13:N44" si="2">F13+L13</f>
        <v>16100668</v>
      </c>
      <c r="O13" s="605"/>
      <c r="P13" s="605">
        <f t="shared" ref="P13:P44" si="3">N13*7.04/100000</f>
        <v>1133.4870272000001</v>
      </c>
      <c r="R13" s="605">
        <f t="shared" ref="R13:R44" si="4">N13*3.33/100000</f>
        <v>536.15224439999997</v>
      </c>
    </row>
    <row r="14" spans="1:18">
      <c r="A14" s="302">
        <v>3</v>
      </c>
      <c r="B14" s="303" t="s">
        <v>822</v>
      </c>
      <c r="C14" s="6">
        <v>8</v>
      </c>
      <c r="D14" s="16">
        <v>216</v>
      </c>
      <c r="E14" s="16">
        <v>312</v>
      </c>
      <c r="F14" s="90">
        <f t="shared" si="0"/>
        <v>67392</v>
      </c>
      <c r="G14" s="16">
        <f>'AT3A_cvrg(Insti)_PY'!E14</f>
        <v>13</v>
      </c>
      <c r="H14" s="6">
        <f>'enrolment vs availed_UPY'!O13</f>
        <v>90000</v>
      </c>
      <c r="I14" s="24">
        <v>312</v>
      </c>
      <c r="J14" s="357">
        <f t="shared" si="1"/>
        <v>288.46153846153845</v>
      </c>
      <c r="L14" s="13">
        <v>15157780</v>
      </c>
      <c r="N14" s="605">
        <f t="shared" si="2"/>
        <v>15225172</v>
      </c>
      <c r="O14" s="605"/>
      <c r="P14" s="605">
        <f t="shared" si="3"/>
        <v>1071.8521088</v>
      </c>
      <c r="R14" s="605">
        <f t="shared" si="4"/>
        <v>506.99822760000001</v>
      </c>
    </row>
    <row r="15" spans="1:18">
      <c r="A15" s="302">
        <v>4</v>
      </c>
      <c r="B15" s="303" t="s">
        <v>823</v>
      </c>
      <c r="C15" s="6">
        <v>0</v>
      </c>
      <c r="D15" s="16">
        <v>0</v>
      </c>
      <c r="E15" s="16">
        <v>312</v>
      </c>
      <c r="F15" s="90">
        <f t="shared" si="0"/>
        <v>0</v>
      </c>
      <c r="G15" s="16">
        <f>'AT3A_cvrg(Insti)_PY'!E15</f>
        <v>0</v>
      </c>
      <c r="H15" s="6">
        <f>'enrolment vs availed_UPY'!O14</f>
        <v>0</v>
      </c>
      <c r="I15" s="24">
        <v>312</v>
      </c>
      <c r="J15" s="357">
        <f t="shared" si="1"/>
        <v>0</v>
      </c>
      <c r="L15" s="13">
        <v>16958040</v>
      </c>
      <c r="N15" s="605">
        <f t="shared" si="2"/>
        <v>16958040</v>
      </c>
      <c r="O15" s="605"/>
      <c r="P15" s="605">
        <f t="shared" si="3"/>
        <v>1193.846016</v>
      </c>
      <c r="R15" s="605">
        <f t="shared" si="4"/>
        <v>564.70273200000008</v>
      </c>
    </row>
    <row r="16" spans="1:18">
      <c r="A16" s="302">
        <v>5</v>
      </c>
      <c r="B16" s="303" t="s">
        <v>824</v>
      </c>
      <c r="C16" s="6">
        <v>24</v>
      </c>
      <c r="D16" s="16">
        <v>335</v>
      </c>
      <c r="E16" s="16">
        <v>312</v>
      </c>
      <c r="F16" s="90">
        <f t="shared" si="0"/>
        <v>104520</v>
      </c>
      <c r="G16" s="16">
        <f>'AT3A_cvrg(Insti)_PY'!E16</f>
        <v>22</v>
      </c>
      <c r="H16" s="6">
        <f>'enrolment vs availed_UPY'!O15</f>
        <v>108131</v>
      </c>
      <c r="I16" s="24">
        <v>312</v>
      </c>
      <c r="J16" s="357">
        <f t="shared" si="1"/>
        <v>346.57371794871796</v>
      </c>
      <c r="L16" s="13">
        <v>12342220</v>
      </c>
      <c r="N16" s="605">
        <f t="shared" si="2"/>
        <v>12446740</v>
      </c>
      <c r="O16" s="605"/>
      <c r="P16" s="605">
        <f t="shared" si="3"/>
        <v>876.25049599999988</v>
      </c>
      <c r="R16" s="605">
        <f t="shared" si="4"/>
        <v>414.47644200000002</v>
      </c>
    </row>
    <row r="17" spans="1:18">
      <c r="A17" s="302">
        <v>6</v>
      </c>
      <c r="B17" s="303" t="s">
        <v>825</v>
      </c>
      <c r="C17" s="6">
        <v>0</v>
      </c>
      <c r="D17" s="16">
        <v>452</v>
      </c>
      <c r="E17" s="16">
        <v>312</v>
      </c>
      <c r="F17" s="90">
        <f t="shared" si="0"/>
        <v>141024</v>
      </c>
      <c r="G17" s="16">
        <f>'AT3A_cvrg(Insti)_PY'!E17</f>
        <v>0</v>
      </c>
      <c r="H17" s="6">
        <f>'enrolment vs availed_UPY'!O16</f>
        <v>70060</v>
      </c>
      <c r="I17" s="24">
        <v>312</v>
      </c>
      <c r="J17" s="357">
        <f t="shared" si="1"/>
        <v>224.55128205128204</v>
      </c>
      <c r="L17" s="13">
        <v>16638820</v>
      </c>
      <c r="N17" s="605">
        <f t="shared" si="2"/>
        <v>16779844</v>
      </c>
      <c r="O17" s="605"/>
      <c r="P17" s="605">
        <f t="shared" si="3"/>
        <v>1181.3010176</v>
      </c>
      <c r="R17" s="605">
        <f t="shared" si="4"/>
        <v>558.76880520000009</v>
      </c>
    </row>
    <row r="18" spans="1:18">
      <c r="A18" s="302">
        <v>7</v>
      </c>
      <c r="B18" s="303" t="s">
        <v>826</v>
      </c>
      <c r="C18" s="6">
        <v>21</v>
      </c>
      <c r="D18" s="16">
        <v>530</v>
      </c>
      <c r="E18" s="16">
        <v>312</v>
      </c>
      <c r="F18" s="90">
        <f t="shared" si="0"/>
        <v>165360</v>
      </c>
      <c r="G18" s="16">
        <f>'AT3A_cvrg(Insti)_PY'!E18</f>
        <v>21</v>
      </c>
      <c r="H18" s="6">
        <f>'enrolment vs availed_UPY'!O17</f>
        <v>162063</v>
      </c>
      <c r="I18" s="24">
        <v>312</v>
      </c>
      <c r="J18" s="357">
        <f t="shared" si="1"/>
        <v>519.43269230769226</v>
      </c>
      <c r="L18" s="13">
        <v>12501940</v>
      </c>
      <c r="N18" s="605">
        <f t="shared" si="2"/>
        <v>12667300</v>
      </c>
      <c r="O18" s="605"/>
      <c r="P18" s="605">
        <f t="shared" si="3"/>
        <v>891.77791999999999</v>
      </c>
      <c r="R18" s="605">
        <f t="shared" si="4"/>
        <v>421.82109000000003</v>
      </c>
    </row>
    <row r="19" spans="1:18">
      <c r="A19" s="302">
        <v>8</v>
      </c>
      <c r="B19" s="303" t="s">
        <v>827</v>
      </c>
      <c r="C19" s="6">
        <v>0</v>
      </c>
      <c r="D19" s="16">
        <v>834</v>
      </c>
      <c r="E19" s="16">
        <v>312</v>
      </c>
      <c r="F19" s="90">
        <f t="shared" si="0"/>
        <v>260208</v>
      </c>
      <c r="G19" s="16">
        <f>'AT3A_cvrg(Insti)_PY'!E19</f>
        <v>0</v>
      </c>
      <c r="H19" s="6">
        <f>'enrolment vs availed_UPY'!O18</f>
        <v>251102</v>
      </c>
      <c r="I19" s="24">
        <v>312</v>
      </c>
      <c r="J19" s="357">
        <f t="shared" si="1"/>
        <v>804.81410256410254</v>
      </c>
      <c r="L19" s="13">
        <v>19871720</v>
      </c>
      <c r="N19" s="605">
        <f t="shared" si="2"/>
        <v>20131928</v>
      </c>
      <c r="O19" s="605"/>
      <c r="P19" s="605">
        <f t="shared" si="3"/>
        <v>1417.2877312000001</v>
      </c>
      <c r="R19" s="605">
        <f t="shared" si="4"/>
        <v>670.39320240000006</v>
      </c>
    </row>
    <row r="20" spans="1:18">
      <c r="A20" s="302">
        <v>9</v>
      </c>
      <c r="B20" s="303" t="s">
        <v>828</v>
      </c>
      <c r="C20" s="6">
        <v>0</v>
      </c>
      <c r="D20" s="16">
        <v>0</v>
      </c>
      <c r="E20" s="16">
        <v>312</v>
      </c>
      <c r="F20" s="90">
        <f t="shared" si="0"/>
        <v>0</v>
      </c>
      <c r="G20" s="16">
        <f>'AT3A_cvrg(Insti)_PY'!E20</f>
        <v>0</v>
      </c>
      <c r="H20" s="6">
        <f>'enrolment vs availed_UPY'!O19</f>
        <v>0</v>
      </c>
      <c r="I20" s="24">
        <v>312</v>
      </c>
      <c r="J20" s="357">
        <f t="shared" si="1"/>
        <v>0</v>
      </c>
      <c r="L20" s="13">
        <v>9975900</v>
      </c>
      <c r="N20" s="605">
        <f t="shared" si="2"/>
        <v>9975900</v>
      </c>
      <c r="O20" s="605"/>
      <c r="P20" s="605">
        <f t="shared" si="3"/>
        <v>702.30336</v>
      </c>
      <c r="R20" s="605">
        <f t="shared" si="4"/>
        <v>332.19747000000001</v>
      </c>
    </row>
    <row r="21" spans="1:18">
      <c r="A21" s="302">
        <v>10</v>
      </c>
      <c r="B21" s="303" t="s">
        <v>829</v>
      </c>
      <c r="C21" s="6">
        <v>0</v>
      </c>
      <c r="D21" s="16">
        <v>0</v>
      </c>
      <c r="E21" s="16">
        <v>312</v>
      </c>
      <c r="F21" s="90">
        <f t="shared" si="0"/>
        <v>0</v>
      </c>
      <c r="G21" s="16">
        <f>'AT3A_cvrg(Insti)_PY'!E21</f>
        <v>0</v>
      </c>
      <c r="H21" s="6">
        <f>'enrolment vs availed_UPY'!O20</f>
        <v>0</v>
      </c>
      <c r="I21" s="24">
        <v>312</v>
      </c>
      <c r="J21" s="357">
        <f t="shared" si="1"/>
        <v>0</v>
      </c>
      <c r="L21" s="13">
        <v>6710220</v>
      </c>
      <c r="N21" s="605">
        <f t="shared" si="2"/>
        <v>6710220</v>
      </c>
      <c r="O21" s="605"/>
      <c r="P21" s="605">
        <f t="shared" si="3"/>
        <v>472.39948799999996</v>
      </c>
      <c r="R21" s="605">
        <f t="shared" si="4"/>
        <v>223.45032600000002</v>
      </c>
    </row>
    <row r="22" spans="1:18">
      <c r="A22" s="302">
        <v>11</v>
      </c>
      <c r="B22" s="303" t="s">
        <v>830</v>
      </c>
      <c r="C22" s="6">
        <v>22</v>
      </c>
      <c r="D22" s="16">
        <v>672</v>
      </c>
      <c r="E22" s="16">
        <v>312</v>
      </c>
      <c r="F22" s="90">
        <f t="shared" si="0"/>
        <v>209664</v>
      </c>
      <c r="G22" s="16">
        <f>'AT3A_cvrg(Insti)_PY'!E22</f>
        <v>22</v>
      </c>
      <c r="H22" s="6">
        <f>'enrolment vs availed_UPY'!O21</f>
        <v>182660</v>
      </c>
      <c r="I22" s="24">
        <v>312</v>
      </c>
      <c r="J22" s="357">
        <f t="shared" si="1"/>
        <v>585.4487179487179</v>
      </c>
      <c r="L22" s="13">
        <v>14194620</v>
      </c>
      <c r="N22" s="605">
        <f t="shared" si="2"/>
        <v>14404284</v>
      </c>
      <c r="O22" s="605"/>
      <c r="P22" s="605">
        <f t="shared" si="3"/>
        <v>1014.0615936</v>
      </c>
      <c r="R22" s="605">
        <f t="shared" si="4"/>
        <v>479.66265720000001</v>
      </c>
    </row>
    <row r="23" spans="1:18">
      <c r="A23" s="302">
        <v>12</v>
      </c>
      <c r="B23" s="303" t="s">
        <v>831</v>
      </c>
      <c r="C23" s="6">
        <v>0</v>
      </c>
      <c r="D23" s="16">
        <v>0</v>
      </c>
      <c r="E23" s="16">
        <v>312</v>
      </c>
      <c r="F23" s="90">
        <f t="shared" si="0"/>
        <v>0</v>
      </c>
      <c r="G23" s="16">
        <f>'AT3A_cvrg(Insti)_PY'!E23</f>
        <v>0</v>
      </c>
      <c r="H23" s="6">
        <f>'enrolment vs availed_UPY'!O22</f>
        <v>0</v>
      </c>
      <c r="I23" s="24">
        <v>312</v>
      </c>
      <c r="J23" s="357">
        <f t="shared" si="1"/>
        <v>0</v>
      </c>
      <c r="L23" s="13">
        <v>15044260</v>
      </c>
      <c r="N23" s="605">
        <f t="shared" si="2"/>
        <v>15044260</v>
      </c>
      <c r="O23" s="605"/>
      <c r="P23" s="605">
        <f t="shared" si="3"/>
        <v>1059.115904</v>
      </c>
      <c r="R23" s="605">
        <f t="shared" si="4"/>
        <v>500.97385800000006</v>
      </c>
    </row>
    <row r="24" spans="1:18">
      <c r="A24" s="302">
        <v>13</v>
      </c>
      <c r="B24" s="303" t="s">
        <v>832</v>
      </c>
      <c r="C24" s="6">
        <v>0</v>
      </c>
      <c r="D24" s="16">
        <v>0</v>
      </c>
      <c r="E24" s="16">
        <v>312</v>
      </c>
      <c r="F24" s="90">
        <f t="shared" si="0"/>
        <v>0</v>
      </c>
      <c r="G24" s="16">
        <f>'AT3A_cvrg(Insti)_PY'!E24</f>
        <v>0</v>
      </c>
      <c r="H24" s="6">
        <f>'enrolment vs availed_UPY'!O23</f>
        <v>0</v>
      </c>
      <c r="I24" s="24">
        <v>312</v>
      </c>
      <c r="J24" s="357">
        <f t="shared" si="1"/>
        <v>0</v>
      </c>
      <c r="L24" s="13">
        <v>13617340</v>
      </c>
      <c r="N24" s="605">
        <f t="shared" si="2"/>
        <v>13617340</v>
      </c>
      <c r="O24" s="605"/>
      <c r="P24" s="605">
        <f t="shared" si="3"/>
        <v>958.66073599999993</v>
      </c>
      <c r="R24" s="605">
        <f t="shared" si="4"/>
        <v>453.45742200000001</v>
      </c>
    </row>
    <row r="25" spans="1:18">
      <c r="A25" s="302">
        <v>14</v>
      </c>
      <c r="B25" s="303" t="s">
        <v>833</v>
      </c>
      <c r="C25" s="6">
        <v>19</v>
      </c>
      <c r="D25" s="16">
        <v>403</v>
      </c>
      <c r="E25" s="16">
        <v>312</v>
      </c>
      <c r="F25" s="90">
        <f t="shared" si="0"/>
        <v>125736</v>
      </c>
      <c r="G25" s="16">
        <f>'AT3A_cvrg(Insti)_PY'!E25</f>
        <v>15</v>
      </c>
      <c r="H25" s="6">
        <f>'enrolment vs availed_UPY'!O24</f>
        <v>125736</v>
      </c>
      <c r="I25" s="24">
        <v>312</v>
      </c>
      <c r="J25" s="357">
        <f t="shared" si="1"/>
        <v>403</v>
      </c>
      <c r="L25" s="13">
        <v>9298520</v>
      </c>
      <c r="N25" s="605">
        <f t="shared" si="2"/>
        <v>9424256</v>
      </c>
      <c r="O25" s="605"/>
      <c r="P25" s="605">
        <f t="shared" si="3"/>
        <v>663.46762239999998</v>
      </c>
      <c r="R25" s="605">
        <f t="shared" si="4"/>
        <v>313.8277248</v>
      </c>
    </row>
    <row r="26" spans="1:18" s="297" customFormat="1">
      <c r="A26" s="302">
        <v>15</v>
      </c>
      <c r="B26" s="303" t="s">
        <v>834</v>
      </c>
      <c r="C26" s="6">
        <v>0</v>
      </c>
      <c r="D26" s="16">
        <v>0</v>
      </c>
      <c r="E26" s="16">
        <v>312</v>
      </c>
      <c r="F26" s="90">
        <f t="shared" si="0"/>
        <v>0</v>
      </c>
      <c r="G26" s="16">
        <f>'AT3A_cvrg(Insti)_PY'!E26</f>
        <v>0</v>
      </c>
      <c r="H26" s="6">
        <f>'enrolment vs availed_UPY'!O25</f>
        <v>0</v>
      </c>
      <c r="I26" s="24">
        <v>312</v>
      </c>
      <c r="J26" s="357">
        <f t="shared" si="1"/>
        <v>0</v>
      </c>
      <c r="L26" s="297">
        <v>3839440</v>
      </c>
      <c r="N26" s="605">
        <f t="shared" si="2"/>
        <v>3839440</v>
      </c>
      <c r="O26" s="605"/>
      <c r="P26" s="605">
        <f t="shared" si="3"/>
        <v>270.29657600000002</v>
      </c>
      <c r="R26" s="605">
        <f t="shared" si="4"/>
        <v>127.85335200000002</v>
      </c>
    </row>
    <row r="27" spans="1:18" s="297" customFormat="1">
      <c r="A27" s="302">
        <v>16</v>
      </c>
      <c r="B27" s="303" t="s">
        <v>835</v>
      </c>
      <c r="C27" s="6">
        <v>0</v>
      </c>
      <c r="D27" s="16">
        <v>0</v>
      </c>
      <c r="E27" s="16">
        <v>312</v>
      </c>
      <c r="F27" s="90">
        <f t="shared" si="0"/>
        <v>0</v>
      </c>
      <c r="G27" s="16">
        <f>'AT3A_cvrg(Insti)_PY'!E27</f>
        <v>0</v>
      </c>
      <c r="H27" s="6">
        <f>'enrolment vs availed_UPY'!O26</f>
        <v>0</v>
      </c>
      <c r="I27" s="24">
        <v>312</v>
      </c>
      <c r="J27" s="357">
        <f t="shared" si="1"/>
        <v>0</v>
      </c>
      <c r="L27" s="297">
        <v>4506260</v>
      </c>
      <c r="N27" s="605">
        <f t="shared" si="2"/>
        <v>4506260</v>
      </c>
      <c r="O27" s="605"/>
      <c r="P27" s="605">
        <f t="shared" si="3"/>
        <v>317.24070399999999</v>
      </c>
      <c r="R27" s="605">
        <f t="shared" si="4"/>
        <v>150.058458</v>
      </c>
    </row>
    <row r="28" spans="1:18" s="297" customFormat="1">
      <c r="A28" s="302">
        <v>17</v>
      </c>
      <c r="B28" s="303" t="s">
        <v>836</v>
      </c>
      <c r="C28" s="6">
        <v>0</v>
      </c>
      <c r="D28" s="16">
        <v>0</v>
      </c>
      <c r="E28" s="16">
        <v>312</v>
      </c>
      <c r="F28" s="90">
        <f t="shared" si="0"/>
        <v>0</v>
      </c>
      <c r="G28" s="16">
        <f>'AT3A_cvrg(Insti)_PY'!E28</f>
        <v>0</v>
      </c>
      <c r="H28" s="6">
        <f>'enrolment vs availed_UPY'!O27</f>
        <v>0</v>
      </c>
      <c r="I28" s="24">
        <v>312</v>
      </c>
      <c r="J28" s="357">
        <f t="shared" si="1"/>
        <v>0</v>
      </c>
      <c r="L28" s="297">
        <v>13625480</v>
      </c>
      <c r="N28" s="605">
        <f t="shared" si="2"/>
        <v>13625480</v>
      </c>
      <c r="O28" s="605"/>
      <c r="P28" s="605">
        <f t="shared" si="3"/>
        <v>959.23379199999999</v>
      </c>
      <c r="R28" s="605">
        <f t="shared" si="4"/>
        <v>453.72848399999998</v>
      </c>
    </row>
    <row r="29" spans="1:18" s="297" customFormat="1">
      <c r="A29" s="302">
        <v>18</v>
      </c>
      <c r="B29" s="303" t="s">
        <v>837</v>
      </c>
      <c r="C29" s="6">
        <v>0</v>
      </c>
      <c r="D29" s="16">
        <v>0</v>
      </c>
      <c r="E29" s="16">
        <v>312</v>
      </c>
      <c r="F29" s="90">
        <f t="shared" si="0"/>
        <v>0</v>
      </c>
      <c r="G29" s="16">
        <f>'AT3A_cvrg(Insti)_PY'!E29</f>
        <v>0</v>
      </c>
      <c r="H29" s="6">
        <f>'enrolment vs availed_UPY'!O28</f>
        <v>0</v>
      </c>
      <c r="I29" s="24">
        <v>312</v>
      </c>
      <c r="J29" s="357">
        <f t="shared" si="1"/>
        <v>0</v>
      </c>
      <c r="L29" s="297">
        <v>8820680</v>
      </c>
      <c r="N29" s="605">
        <f t="shared" si="2"/>
        <v>8820680</v>
      </c>
      <c r="O29" s="605"/>
      <c r="P29" s="605">
        <f t="shared" si="3"/>
        <v>620.97587199999998</v>
      </c>
      <c r="R29" s="605">
        <f t="shared" si="4"/>
        <v>293.72864400000003</v>
      </c>
    </row>
    <row r="30" spans="1:18" s="297" customFormat="1">
      <c r="A30" s="302">
        <v>19</v>
      </c>
      <c r="B30" s="303" t="s">
        <v>838</v>
      </c>
      <c r="C30" s="6">
        <v>20</v>
      </c>
      <c r="D30" s="16">
        <v>545</v>
      </c>
      <c r="E30" s="16">
        <v>312</v>
      </c>
      <c r="F30" s="90">
        <f t="shared" si="0"/>
        <v>170040</v>
      </c>
      <c r="G30" s="16">
        <f>'AT3A_cvrg(Insti)_PY'!E30</f>
        <v>21</v>
      </c>
      <c r="H30" s="6">
        <f>'enrolment vs availed_UPY'!O29</f>
        <v>158579</v>
      </c>
      <c r="I30" s="24">
        <v>312</v>
      </c>
      <c r="J30" s="357">
        <f t="shared" si="1"/>
        <v>508.26602564102564</v>
      </c>
      <c r="L30" s="297">
        <v>22022880</v>
      </c>
      <c r="N30" s="605">
        <f t="shared" si="2"/>
        <v>22192920</v>
      </c>
      <c r="O30" s="605"/>
      <c r="P30" s="605">
        <f t="shared" si="3"/>
        <v>1562.381568</v>
      </c>
      <c r="R30" s="605">
        <f t="shared" si="4"/>
        <v>739.02423600000009</v>
      </c>
    </row>
    <row r="31" spans="1:18" s="297" customFormat="1">
      <c r="A31" s="302">
        <v>20</v>
      </c>
      <c r="B31" s="303" t="s">
        <v>839</v>
      </c>
      <c r="C31" s="6">
        <v>0</v>
      </c>
      <c r="D31" s="16">
        <v>0</v>
      </c>
      <c r="E31" s="16">
        <v>312</v>
      </c>
      <c r="F31" s="90">
        <f t="shared" si="0"/>
        <v>0</v>
      </c>
      <c r="G31" s="16">
        <f>'AT3A_cvrg(Insti)_PY'!E31</f>
        <v>0</v>
      </c>
      <c r="H31" s="6">
        <f>'enrolment vs availed_UPY'!O30</f>
        <v>0</v>
      </c>
      <c r="I31" s="24">
        <v>312</v>
      </c>
      <c r="J31" s="357">
        <f t="shared" si="1"/>
        <v>0</v>
      </c>
      <c r="L31" s="297">
        <v>9684840</v>
      </c>
      <c r="N31" s="605">
        <f t="shared" si="2"/>
        <v>9684840</v>
      </c>
      <c r="O31" s="605"/>
      <c r="P31" s="605">
        <f t="shared" si="3"/>
        <v>681.81273599999997</v>
      </c>
      <c r="R31" s="605">
        <f t="shared" si="4"/>
        <v>322.50517200000002</v>
      </c>
    </row>
    <row r="32" spans="1:18" s="297" customFormat="1">
      <c r="A32" s="302">
        <v>21</v>
      </c>
      <c r="B32" s="303" t="s">
        <v>840</v>
      </c>
      <c r="C32" s="6">
        <v>0</v>
      </c>
      <c r="D32" s="16">
        <v>0</v>
      </c>
      <c r="E32" s="16">
        <v>312</v>
      </c>
      <c r="F32" s="90">
        <f t="shared" si="0"/>
        <v>0</v>
      </c>
      <c r="G32" s="16">
        <f>'AT3A_cvrg(Insti)_PY'!E32</f>
        <v>0</v>
      </c>
      <c r="H32" s="6">
        <f>'enrolment vs availed_UPY'!O31</f>
        <v>0</v>
      </c>
      <c r="I32" s="24">
        <v>312</v>
      </c>
      <c r="J32" s="357">
        <f t="shared" si="1"/>
        <v>0</v>
      </c>
      <c r="L32" s="297">
        <v>16827140</v>
      </c>
      <c r="N32" s="605">
        <f t="shared" si="2"/>
        <v>16827140</v>
      </c>
      <c r="O32" s="605"/>
      <c r="P32" s="605">
        <f t="shared" si="3"/>
        <v>1184.630656</v>
      </c>
      <c r="R32" s="605">
        <f t="shared" si="4"/>
        <v>560.34376200000008</v>
      </c>
    </row>
    <row r="33" spans="1:18" s="297" customFormat="1">
      <c r="A33" s="302">
        <v>22</v>
      </c>
      <c r="B33" s="303" t="s">
        <v>841</v>
      </c>
      <c r="C33" s="6">
        <v>0</v>
      </c>
      <c r="D33" s="16">
        <v>0</v>
      </c>
      <c r="E33" s="16">
        <v>312</v>
      </c>
      <c r="F33" s="90">
        <f t="shared" si="0"/>
        <v>0</v>
      </c>
      <c r="G33" s="16">
        <f>'AT3A_cvrg(Insti)_PY'!E33</f>
        <v>0</v>
      </c>
      <c r="H33" s="6">
        <f>'enrolment vs availed_UPY'!O32</f>
        <v>0</v>
      </c>
      <c r="I33" s="24">
        <v>312</v>
      </c>
      <c r="J33" s="357">
        <f t="shared" si="1"/>
        <v>0</v>
      </c>
      <c r="L33" s="297">
        <v>8937720</v>
      </c>
      <c r="N33" s="605">
        <f t="shared" si="2"/>
        <v>8937720</v>
      </c>
      <c r="O33" s="605"/>
      <c r="P33" s="605">
        <f t="shared" si="3"/>
        <v>629.21548799999994</v>
      </c>
      <c r="R33" s="605">
        <f t="shared" si="4"/>
        <v>297.62607600000001</v>
      </c>
    </row>
    <row r="34" spans="1:18" s="297" customFormat="1">
      <c r="A34" s="302">
        <v>23</v>
      </c>
      <c r="B34" s="303" t="s">
        <v>842</v>
      </c>
      <c r="C34" s="6">
        <v>24</v>
      </c>
      <c r="D34" s="16">
        <v>450</v>
      </c>
      <c r="E34" s="16">
        <v>312</v>
      </c>
      <c r="F34" s="90">
        <f t="shared" si="0"/>
        <v>140400</v>
      </c>
      <c r="G34" s="16">
        <f>'AT3A_cvrg(Insti)_PY'!E34</f>
        <v>25</v>
      </c>
      <c r="H34" s="6">
        <f>'enrolment vs availed_UPY'!O33</f>
        <v>134120</v>
      </c>
      <c r="I34" s="24">
        <v>312</v>
      </c>
      <c r="J34" s="357">
        <f t="shared" si="1"/>
        <v>429.87179487179486</v>
      </c>
      <c r="L34" s="297">
        <v>19415660</v>
      </c>
      <c r="N34" s="605">
        <f t="shared" si="2"/>
        <v>19556060</v>
      </c>
      <c r="O34" s="605"/>
      <c r="P34" s="605">
        <f t="shared" si="3"/>
        <v>1376.7466240000001</v>
      </c>
      <c r="R34" s="605">
        <f t="shared" si="4"/>
        <v>651.21679800000004</v>
      </c>
    </row>
    <row r="35" spans="1:18" s="297" customFormat="1">
      <c r="A35" s="302">
        <v>24</v>
      </c>
      <c r="B35" s="303" t="s">
        <v>843</v>
      </c>
      <c r="C35" s="6">
        <v>0</v>
      </c>
      <c r="D35" s="16">
        <v>0</v>
      </c>
      <c r="E35" s="16">
        <v>312</v>
      </c>
      <c r="F35" s="90">
        <f t="shared" si="0"/>
        <v>0</v>
      </c>
      <c r="G35" s="16">
        <f>'AT3A_cvrg(Insti)_PY'!E35</f>
        <v>0</v>
      </c>
      <c r="H35" s="6">
        <f>'enrolment vs availed_UPY'!O34</f>
        <v>0</v>
      </c>
      <c r="I35" s="24">
        <v>312</v>
      </c>
      <c r="J35" s="357">
        <f t="shared" si="1"/>
        <v>0</v>
      </c>
      <c r="L35" s="297">
        <v>18095660</v>
      </c>
      <c r="N35" s="605">
        <f t="shared" si="2"/>
        <v>18095660</v>
      </c>
      <c r="O35" s="605"/>
      <c r="P35" s="605">
        <f t="shared" si="3"/>
        <v>1273.9344640000002</v>
      </c>
      <c r="R35" s="605">
        <f t="shared" si="4"/>
        <v>602.58547800000008</v>
      </c>
    </row>
    <row r="36" spans="1:18" s="297" customFormat="1">
      <c r="A36" s="302">
        <v>25</v>
      </c>
      <c r="B36" s="303" t="s">
        <v>844</v>
      </c>
      <c r="C36" s="6">
        <v>0</v>
      </c>
      <c r="D36" s="16">
        <v>0</v>
      </c>
      <c r="E36" s="16">
        <v>312</v>
      </c>
      <c r="F36" s="90">
        <f t="shared" si="0"/>
        <v>0</v>
      </c>
      <c r="G36" s="16">
        <f>'AT3A_cvrg(Insti)_PY'!E36</f>
        <v>0</v>
      </c>
      <c r="H36" s="6">
        <f>'enrolment vs availed_UPY'!O35</f>
        <v>0</v>
      </c>
      <c r="I36" s="24">
        <v>312</v>
      </c>
      <c r="J36" s="357">
        <f t="shared" si="1"/>
        <v>0</v>
      </c>
      <c r="L36" s="297">
        <v>10269820</v>
      </c>
      <c r="N36" s="605">
        <f t="shared" si="2"/>
        <v>10269820</v>
      </c>
      <c r="O36" s="605"/>
      <c r="P36" s="605">
        <f t="shared" si="3"/>
        <v>722.99532799999997</v>
      </c>
      <c r="R36" s="605">
        <f t="shared" si="4"/>
        <v>341.985006</v>
      </c>
    </row>
    <row r="37" spans="1:18" s="297" customFormat="1">
      <c r="A37" s="302">
        <v>26</v>
      </c>
      <c r="B37" s="303" t="s">
        <v>845</v>
      </c>
      <c r="C37" s="6">
        <v>15</v>
      </c>
      <c r="D37" s="16">
        <v>433</v>
      </c>
      <c r="E37" s="16">
        <v>312</v>
      </c>
      <c r="F37" s="90">
        <f t="shared" si="0"/>
        <v>135096</v>
      </c>
      <c r="G37" s="16">
        <f>'AT3A_cvrg(Insti)_PY'!E37</f>
        <v>14</v>
      </c>
      <c r="H37" s="6">
        <f>'enrolment vs availed_UPY'!O36</f>
        <v>123478</v>
      </c>
      <c r="I37" s="24">
        <v>312</v>
      </c>
      <c r="J37" s="357">
        <f t="shared" si="1"/>
        <v>395.7628205128205</v>
      </c>
      <c r="L37" s="297">
        <v>20509280</v>
      </c>
      <c r="N37" s="605">
        <f t="shared" si="2"/>
        <v>20644376</v>
      </c>
      <c r="O37" s="605"/>
      <c r="P37" s="605">
        <f t="shared" si="3"/>
        <v>1453.3640703999999</v>
      </c>
      <c r="R37" s="605">
        <f t="shared" si="4"/>
        <v>687.45772079999995</v>
      </c>
    </row>
    <row r="38" spans="1:18" s="297" customFormat="1">
      <c r="A38" s="302">
        <v>27</v>
      </c>
      <c r="B38" s="303" t="s">
        <v>846</v>
      </c>
      <c r="C38" s="6">
        <v>17</v>
      </c>
      <c r="D38" s="16">
        <v>501</v>
      </c>
      <c r="E38" s="16">
        <v>312</v>
      </c>
      <c r="F38" s="90">
        <f t="shared" si="0"/>
        <v>156312</v>
      </c>
      <c r="G38" s="16">
        <f>'AT3A_cvrg(Insti)_PY'!E38</f>
        <v>16</v>
      </c>
      <c r="H38" s="6">
        <f>'enrolment vs availed_UPY'!O37</f>
        <v>137943</v>
      </c>
      <c r="I38" s="24">
        <v>312</v>
      </c>
      <c r="J38" s="357">
        <f t="shared" si="1"/>
        <v>442.125</v>
      </c>
      <c r="L38" s="297">
        <v>13710180</v>
      </c>
      <c r="N38" s="605">
        <f t="shared" si="2"/>
        <v>13866492</v>
      </c>
      <c r="O38" s="605"/>
      <c r="P38" s="605">
        <f t="shared" si="3"/>
        <v>976.20103680000011</v>
      </c>
      <c r="R38" s="605">
        <f t="shared" si="4"/>
        <v>461.75418359999998</v>
      </c>
    </row>
    <row r="39" spans="1:18" s="297" customFormat="1">
      <c r="A39" s="302">
        <v>28</v>
      </c>
      <c r="B39" s="303" t="s">
        <v>847</v>
      </c>
      <c r="C39" s="6">
        <v>9</v>
      </c>
      <c r="D39" s="16">
        <v>217</v>
      </c>
      <c r="E39" s="16">
        <v>312</v>
      </c>
      <c r="F39" s="90">
        <f t="shared" si="0"/>
        <v>67704</v>
      </c>
      <c r="G39" s="16">
        <f>'AT3A_cvrg(Insti)_PY'!E39</f>
        <v>9</v>
      </c>
      <c r="H39" s="6">
        <f>'enrolment vs availed_UPY'!O38</f>
        <v>60325</v>
      </c>
      <c r="I39" s="24">
        <v>312</v>
      </c>
      <c r="J39" s="357">
        <f t="shared" si="1"/>
        <v>193.34935897435898</v>
      </c>
      <c r="L39" s="297">
        <v>19353840</v>
      </c>
      <c r="N39" s="605">
        <f t="shared" si="2"/>
        <v>19421544</v>
      </c>
      <c r="O39" s="605"/>
      <c r="P39" s="605">
        <f t="shared" si="3"/>
        <v>1367.2766975999998</v>
      </c>
      <c r="R39" s="605">
        <f t="shared" si="4"/>
        <v>646.73741519999999</v>
      </c>
    </row>
    <row r="40" spans="1:18" s="297" customFormat="1">
      <c r="A40" s="302">
        <v>29</v>
      </c>
      <c r="B40" s="303" t="s">
        <v>848</v>
      </c>
      <c r="C40" s="6">
        <v>10</v>
      </c>
      <c r="D40" s="16">
        <v>316</v>
      </c>
      <c r="E40" s="16">
        <v>312</v>
      </c>
      <c r="F40" s="90">
        <f t="shared" si="0"/>
        <v>98592</v>
      </c>
      <c r="G40" s="16">
        <f>'AT3A_cvrg(Insti)_PY'!E40</f>
        <v>10</v>
      </c>
      <c r="H40" s="6">
        <f>'enrolment vs availed_UPY'!O39</f>
        <v>94510</v>
      </c>
      <c r="I40" s="24">
        <v>312</v>
      </c>
      <c r="J40" s="357">
        <f t="shared" si="1"/>
        <v>302.91666666666669</v>
      </c>
      <c r="L40" s="297">
        <v>9580120</v>
      </c>
      <c r="N40" s="605">
        <f t="shared" si="2"/>
        <v>9678712</v>
      </c>
      <c r="O40" s="605"/>
      <c r="P40" s="605">
        <f t="shared" si="3"/>
        <v>681.38132480000002</v>
      </c>
      <c r="R40" s="605">
        <f t="shared" si="4"/>
        <v>322.30110960000002</v>
      </c>
    </row>
    <row r="41" spans="1:18" s="297" customFormat="1">
      <c r="A41" s="302">
        <v>30</v>
      </c>
      <c r="B41" s="303" t="s">
        <v>849</v>
      </c>
      <c r="C41" s="6">
        <v>43</v>
      </c>
      <c r="D41" s="16">
        <v>854</v>
      </c>
      <c r="E41" s="16">
        <v>312</v>
      </c>
      <c r="F41" s="90">
        <f t="shared" si="0"/>
        <v>266448</v>
      </c>
      <c r="G41" s="16">
        <f>'AT3A_cvrg(Insti)_PY'!E41</f>
        <v>39</v>
      </c>
      <c r="H41" s="6">
        <f>'enrolment vs availed_UPY'!O40</f>
        <v>260325</v>
      </c>
      <c r="I41" s="24">
        <v>312</v>
      </c>
      <c r="J41" s="357">
        <f t="shared" si="1"/>
        <v>834.375</v>
      </c>
      <c r="L41" s="297">
        <v>27729020</v>
      </c>
      <c r="N41" s="605">
        <f t="shared" si="2"/>
        <v>27995468</v>
      </c>
      <c r="O41" s="605"/>
      <c r="P41" s="605">
        <f t="shared" si="3"/>
        <v>1970.8809472</v>
      </c>
      <c r="R41" s="605">
        <f t="shared" si="4"/>
        <v>932.24908440000002</v>
      </c>
    </row>
    <row r="42" spans="1:18" s="297" customFormat="1">
      <c r="A42" s="302">
        <v>31</v>
      </c>
      <c r="B42" s="303" t="s">
        <v>850</v>
      </c>
      <c r="C42" s="6">
        <v>0</v>
      </c>
      <c r="D42" s="16">
        <v>0</v>
      </c>
      <c r="E42" s="16">
        <v>312</v>
      </c>
      <c r="F42" s="90">
        <f t="shared" si="0"/>
        <v>0</v>
      </c>
      <c r="G42" s="16">
        <f>'AT3A_cvrg(Insti)_PY'!E42</f>
        <v>0</v>
      </c>
      <c r="H42" s="6">
        <f>'enrolment vs availed_UPY'!O41</f>
        <v>0</v>
      </c>
      <c r="I42" s="24">
        <v>312</v>
      </c>
      <c r="J42" s="357">
        <f t="shared" si="1"/>
        <v>0</v>
      </c>
      <c r="L42" s="297">
        <v>25538480</v>
      </c>
      <c r="N42" s="605">
        <f t="shared" si="2"/>
        <v>25538480</v>
      </c>
      <c r="O42" s="605"/>
      <c r="P42" s="605">
        <f t="shared" si="3"/>
        <v>1797.9089919999999</v>
      </c>
      <c r="R42" s="605">
        <f t="shared" si="4"/>
        <v>850.43138400000009</v>
      </c>
    </row>
    <row r="43" spans="1:18" s="297" customFormat="1">
      <c r="A43" s="302">
        <v>32</v>
      </c>
      <c r="B43" s="303" t="s">
        <v>851</v>
      </c>
      <c r="C43" s="6">
        <v>21</v>
      </c>
      <c r="D43" s="16">
        <v>565</v>
      </c>
      <c r="E43" s="16">
        <v>312</v>
      </c>
      <c r="F43" s="90">
        <f t="shared" si="0"/>
        <v>176280</v>
      </c>
      <c r="G43" s="16">
        <f>'AT3A_cvrg(Insti)_PY'!E43</f>
        <v>21</v>
      </c>
      <c r="H43" s="6">
        <f>'enrolment vs availed_UPY'!O42</f>
        <v>169529</v>
      </c>
      <c r="I43" s="24">
        <v>312</v>
      </c>
      <c r="J43" s="357">
        <f t="shared" si="1"/>
        <v>543.36217948717945</v>
      </c>
      <c r="L43" s="297">
        <v>16237760</v>
      </c>
      <c r="N43" s="605">
        <f t="shared" si="2"/>
        <v>16414040</v>
      </c>
      <c r="O43" s="605"/>
      <c r="P43" s="605">
        <f t="shared" si="3"/>
        <v>1155.5484159999999</v>
      </c>
      <c r="R43" s="605">
        <f t="shared" si="4"/>
        <v>546.58753200000001</v>
      </c>
    </row>
    <row r="44" spans="1:18" s="297" customFormat="1">
      <c r="A44" s="304"/>
      <c r="B44" s="305" t="s">
        <v>84</v>
      </c>
      <c r="C44" s="25">
        <f t="shared" ref="C44" si="5">SUM(C12:C43)</f>
        <v>270</v>
      </c>
      <c r="D44" s="25">
        <f>SUM(D12:D43)</f>
        <v>7612</v>
      </c>
      <c r="E44" s="25">
        <v>312</v>
      </c>
      <c r="F44" s="432">
        <f t="shared" si="0"/>
        <v>2374944</v>
      </c>
      <c r="G44" s="25">
        <f>'AT3A_cvrg(Insti)_PY'!E44</f>
        <v>270</v>
      </c>
      <c r="H44" s="25">
        <f>'enrolment vs availed_UPY'!O43</f>
        <v>2230033</v>
      </c>
      <c r="I44" s="430">
        <v>312</v>
      </c>
      <c r="J44" s="433">
        <f t="shared" si="1"/>
        <v>7147.541666666667</v>
      </c>
      <c r="L44" s="297">
        <v>454028520</v>
      </c>
      <c r="N44" s="605">
        <f t="shared" si="2"/>
        <v>456403464</v>
      </c>
      <c r="O44" s="605"/>
      <c r="P44" s="605">
        <f t="shared" si="3"/>
        <v>32130.803865599999</v>
      </c>
      <c r="R44" s="605">
        <f t="shared" si="4"/>
        <v>15198.235351200001</v>
      </c>
    </row>
    <row r="45" spans="1:18" ht="12.75" customHeight="1">
      <c r="A45" s="650"/>
      <c r="B45" s="650"/>
      <c r="C45" s="650"/>
      <c r="D45" s="650"/>
      <c r="E45" s="650"/>
      <c r="F45" s="650"/>
      <c r="G45" s="650"/>
      <c r="H45" s="650"/>
      <c r="I45" s="650"/>
      <c r="J45" s="650"/>
    </row>
    <row r="46" spans="1:18" ht="18" customHeight="1">
      <c r="A46" s="474"/>
      <c r="B46" s="474"/>
      <c r="C46" s="474"/>
      <c r="D46" s="474"/>
      <c r="E46" s="474"/>
      <c r="F46" s="474"/>
      <c r="G46" s="474"/>
      <c r="H46" s="785" t="s">
        <v>1026</v>
      </c>
      <c r="I46" s="785"/>
      <c r="J46" s="785"/>
    </row>
    <row r="47" spans="1:18" ht="15">
      <c r="A47" s="12"/>
      <c r="B47" s="12"/>
      <c r="C47" s="12"/>
      <c r="E47" s="12"/>
      <c r="H47" s="779" t="s">
        <v>1008</v>
      </c>
      <c r="I47" s="779"/>
      <c r="J47" s="779"/>
    </row>
    <row r="48" spans="1:18">
      <c r="G48" s="593" t="s">
        <v>1025</v>
      </c>
    </row>
    <row r="49" spans="1:10">
      <c r="F49" s="477"/>
    </row>
    <row r="50" spans="1:10" ht="15">
      <c r="H50" s="645" t="s">
        <v>1027</v>
      </c>
      <c r="I50" s="645"/>
      <c r="J50" s="645"/>
    </row>
    <row r="51" spans="1:10">
      <c r="A51" s="484"/>
      <c r="B51" s="484"/>
      <c r="C51" s="484"/>
      <c r="D51" s="484"/>
      <c r="E51" s="484"/>
      <c r="F51" s="484"/>
      <c r="G51" s="484"/>
      <c r="H51" s="484"/>
      <c r="I51" s="484"/>
      <c r="J51" s="484"/>
    </row>
    <row r="53" spans="1:10">
      <c r="A53" s="796"/>
      <c r="B53" s="796"/>
      <c r="C53" s="796"/>
      <c r="D53" s="796"/>
      <c r="E53" s="796"/>
      <c r="F53" s="796"/>
      <c r="G53" s="796"/>
      <c r="H53" s="796"/>
      <c r="I53" s="796"/>
      <c r="J53" s="796"/>
    </row>
  </sheetData>
  <mergeCells count="15">
    <mergeCell ref="E1:I1"/>
    <mergeCell ref="A2:J2"/>
    <mergeCell ref="A3:J3"/>
    <mergeCell ref="A5:J5"/>
    <mergeCell ref="A8:B8"/>
    <mergeCell ref="H8:J8"/>
    <mergeCell ref="H47:J47"/>
    <mergeCell ref="A53:J53"/>
    <mergeCell ref="A9:A10"/>
    <mergeCell ref="B9:B10"/>
    <mergeCell ref="C9:F9"/>
    <mergeCell ref="G9:J9"/>
    <mergeCell ref="A45:J45"/>
    <mergeCell ref="H46:J46"/>
    <mergeCell ref="H50:J50"/>
  </mergeCells>
  <printOptions horizontalCentered="1"/>
  <pageMargins left="0.70866141732283472" right="0.70866141732283472" top="0.23622047244094491" bottom="0" header="0.31496062992125984" footer="0.31496062992125984"/>
  <pageSetup paperSize="9" scale="8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topLeftCell="A16" zoomScaleSheetLayoutView="90" workbookViewId="0">
      <selection activeCell="L48" sqref="L48"/>
    </sheetView>
  </sheetViews>
  <sheetFormatPr defaultColWidth="9.109375" defaultRowHeight="13.2"/>
  <cols>
    <col min="1" max="1" width="7.44140625" style="13" customWidth="1"/>
    <col min="2" max="2" width="17.109375" style="13" customWidth="1"/>
    <col min="3" max="3" width="11" style="13" customWidth="1"/>
    <col min="4" max="4" width="10" style="13" customWidth="1"/>
    <col min="5" max="5" width="13.109375" style="13" customWidth="1"/>
    <col min="6" max="6" width="14.33203125" style="13" customWidth="1"/>
    <col min="7" max="7" width="11.5546875" style="13" customWidth="1"/>
    <col min="8" max="8" width="13.5546875" style="13" customWidth="1"/>
    <col min="9" max="9" width="16.6640625" style="13" customWidth="1"/>
    <col min="10" max="10" width="19.33203125" style="13" customWidth="1"/>
    <col min="11" max="16384" width="9.109375" style="13"/>
  </cols>
  <sheetData>
    <row r="1" spans="1:16" customFormat="1">
      <c r="E1" s="708"/>
      <c r="F1" s="708"/>
      <c r="G1" s="708"/>
      <c r="H1" s="708"/>
      <c r="I1" s="708"/>
      <c r="J1" s="121" t="s">
        <v>366</v>
      </c>
    </row>
    <row r="2" spans="1:16" customFormat="1" ht="15">
      <c r="A2" s="645" t="s">
        <v>0</v>
      </c>
      <c r="B2" s="645"/>
      <c r="C2" s="645"/>
      <c r="D2" s="645"/>
      <c r="E2" s="645"/>
      <c r="F2" s="645"/>
      <c r="G2" s="645"/>
      <c r="H2" s="645"/>
      <c r="I2" s="645"/>
      <c r="J2" s="645"/>
    </row>
    <row r="3" spans="1:16" customFormat="1" ht="21">
      <c r="A3" s="705" t="s">
        <v>652</v>
      </c>
      <c r="B3" s="705"/>
      <c r="C3" s="705"/>
      <c r="D3" s="705"/>
      <c r="E3" s="705"/>
      <c r="F3" s="705"/>
      <c r="G3" s="705"/>
      <c r="H3" s="705"/>
      <c r="I3" s="705"/>
      <c r="J3" s="705"/>
    </row>
    <row r="4" spans="1:16" customFormat="1" ht="14.25" customHeight="1"/>
    <row r="5" spans="1:16" ht="31.5" customHeight="1">
      <c r="A5" s="788" t="s">
        <v>667</v>
      </c>
      <c r="B5" s="788"/>
      <c r="C5" s="788"/>
      <c r="D5" s="788"/>
      <c r="E5" s="788"/>
      <c r="F5" s="788"/>
      <c r="G5" s="788"/>
      <c r="H5" s="788"/>
      <c r="I5" s="788"/>
      <c r="J5" s="788"/>
    </row>
    <row r="6" spans="1:16" ht="13.5" customHeight="1">
      <c r="A6" s="1"/>
      <c r="B6" s="1"/>
      <c r="C6" s="1"/>
      <c r="D6" s="1"/>
      <c r="E6" s="1"/>
      <c r="F6" s="1"/>
      <c r="G6" s="1"/>
      <c r="H6" s="1"/>
      <c r="I6" s="1"/>
      <c r="J6" s="1"/>
    </row>
    <row r="7" spans="1:16" ht="0.75" customHeight="1"/>
    <row r="8" spans="1:16">
      <c r="A8" s="707" t="s">
        <v>936</v>
      </c>
      <c r="B8" s="707"/>
      <c r="C8" s="27"/>
      <c r="H8" s="778" t="s">
        <v>967</v>
      </c>
      <c r="I8" s="778"/>
      <c r="J8" s="778"/>
    </row>
    <row r="9" spans="1:16">
      <c r="A9" s="690" t="s">
        <v>2</v>
      </c>
      <c r="B9" s="690" t="s">
        <v>3</v>
      </c>
      <c r="C9" s="731" t="s">
        <v>665</v>
      </c>
      <c r="D9" s="732"/>
      <c r="E9" s="732"/>
      <c r="F9" s="733"/>
      <c r="G9" s="731" t="s">
        <v>97</v>
      </c>
      <c r="H9" s="732"/>
      <c r="I9" s="732"/>
      <c r="J9" s="733"/>
      <c r="O9" s="18"/>
      <c r="P9" s="18"/>
    </row>
    <row r="10" spans="1:16" ht="53.25" customHeight="1">
      <c r="A10" s="690"/>
      <c r="B10" s="690"/>
      <c r="C10" s="546" t="s">
        <v>179</v>
      </c>
      <c r="D10" s="546" t="s">
        <v>13</v>
      </c>
      <c r="E10" s="557" t="s">
        <v>368</v>
      </c>
      <c r="F10" s="557" t="s">
        <v>197</v>
      </c>
      <c r="G10" s="546" t="s">
        <v>179</v>
      </c>
      <c r="H10" s="561" t="s">
        <v>14</v>
      </c>
      <c r="I10" s="562" t="s">
        <v>106</v>
      </c>
      <c r="J10" s="546" t="s">
        <v>198</v>
      </c>
    </row>
    <row r="11" spans="1:16">
      <c r="A11" s="3">
        <v>1</v>
      </c>
      <c r="B11" s="3">
        <v>2</v>
      </c>
      <c r="C11" s="3">
        <v>3</v>
      </c>
      <c r="D11" s="3">
        <v>4</v>
      </c>
      <c r="E11" s="3">
        <v>5</v>
      </c>
      <c r="F11" s="4">
        <v>6</v>
      </c>
      <c r="G11" s="3">
        <v>7</v>
      </c>
      <c r="H11" s="88">
        <v>8</v>
      </c>
      <c r="I11" s="3">
        <v>9</v>
      </c>
      <c r="J11" s="3">
        <v>10</v>
      </c>
    </row>
    <row r="12" spans="1:16">
      <c r="A12" s="302">
        <v>1</v>
      </c>
      <c r="B12" s="303" t="s">
        <v>820</v>
      </c>
      <c r="C12" s="16"/>
      <c r="D12" s="16"/>
      <c r="E12" s="16"/>
      <c r="F12" s="90"/>
      <c r="G12" s="16"/>
      <c r="H12" s="24"/>
      <c r="I12" s="24"/>
      <c r="J12" s="24"/>
    </row>
    <row r="13" spans="1:16">
      <c r="A13" s="302">
        <v>2</v>
      </c>
      <c r="B13" s="303" t="s">
        <v>821</v>
      </c>
      <c r="C13" s="16"/>
      <c r="D13" s="16"/>
      <c r="E13" s="16"/>
      <c r="F13" s="23"/>
      <c r="G13" s="16"/>
      <c r="H13" s="24"/>
      <c r="I13" s="24"/>
      <c r="J13" s="24"/>
    </row>
    <row r="14" spans="1:16">
      <c r="A14" s="302">
        <v>3</v>
      </c>
      <c r="B14" s="303" t="s">
        <v>822</v>
      </c>
      <c r="C14" s="16"/>
      <c r="D14" s="16"/>
      <c r="E14" s="16" t="s">
        <v>11</v>
      </c>
      <c r="F14" s="23"/>
      <c r="G14" s="16"/>
      <c r="H14" s="24"/>
      <c r="I14" s="24"/>
      <c r="J14" s="24"/>
    </row>
    <row r="15" spans="1:16">
      <c r="A15" s="302">
        <v>4</v>
      </c>
      <c r="B15" s="303" t="s">
        <v>823</v>
      </c>
      <c r="C15" s="16"/>
      <c r="D15" s="16"/>
      <c r="E15" s="16"/>
      <c r="F15" s="23"/>
      <c r="G15" s="16"/>
      <c r="H15" s="24"/>
      <c r="I15" s="24"/>
      <c r="J15" s="24"/>
    </row>
    <row r="16" spans="1:16">
      <c r="A16" s="302">
        <v>5</v>
      </c>
      <c r="B16" s="303" t="s">
        <v>824</v>
      </c>
      <c r="C16" s="16"/>
      <c r="D16" s="16"/>
      <c r="E16" s="16"/>
      <c r="F16" s="23"/>
      <c r="G16" s="16"/>
      <c r="H16" s="24"/>
      <c r="I16" s="24"/>
      <c r="J16" s="24"/>
    </row>
    <row r="17" spans="1:10">
      <c r="A17" s="302">
        <v>6</v>
      </c>
      <c r="B17" s="303" t="s">
        <v>825</v>
      </c>
      <c r="C17" s="16"/>
      <c r="D17" s="16"/>
      <c r="E17" s="16"/>
      <c r="F17" s="23"/>
      <c r="G17" s="16"/>
      <c r="H17" s="24"/>
      <c r="I17" s="24"/>
      <c r="J17" s="24"/>
    </row>
    <row r="18" spans="1:10">
      <c r="A18" s="302">
        <v>7</v>
      </c>
      <c r="B18" s="303" t="s">
        <v>826</v>
      </c>
      <c r="C18" s="16"/>
      <c r="D18" s="16"/>
      <c r="E18" s="797" t="s">
        <v>853</v>
      </c>
      <c r="F18" s="798"/>
      <c r="G18" s="798"/>
      <c r="H18" s="799"/>
      <c r="I18" s="24"/>
      <c r="J18" s="24"/>
    </row>
    <row r="19" spans="1:10">
      <c r="A19" s="302">
        <v>8</v>
      </c>
      <c r="B19" s="303" t="s">
        <v>827</v>
      </c>
      <c r="C19" s="16"/>
      <c r="D19" s="16"/>
      <c r="E19" s="800"/>
      <c r="F19" s="801"/>
      <c r="G19" s="801"/>
      <c r="H19" s="802"/>
      <c r="I19" s="24"/>
      <c r="J19" s="24"/>
    </row>
    <row r="20" spans="1:10">
      <c r="A20" s="302">
        <v>9</v>
      </c>
      <c r="B20" s="303" t="s">
        <v>828</v>
      </c>
      <c r="C20" s="16"/>
      <c r="D20" s="16"/>
      <c r="E20" s="800"/>
      <c r="F20" s="801"/>
      <c r="G20" s="801"/>
      <c r="H20" s="802"/>
      <c r="I20" s="24"/>
      <c r="J20" s="24"/>
    </row>
    <row r="21" spans="1:10">
      <c r="A21" s="302">
        <v>10</v>
      </c>
      <c r="B21" s="303" t="s">
        <v>829</v>
      </c>
      <c r="C21" s="16"/>
      <c r="D21" s="16"/>
      <c r="E21" s="800"/>
      <c r="F21" s="801"/>
      <c r="G21" s="801"/>
      <c r="H21" s="802"/>
      <c r="I21" s="24"/>
      <c r="J21" s="24"/>
    </row>
    <row r="22" spans="1:10">
      <c r="A22" s="302">
        <v>11</v>
      </c>
      <c r="B22" s="303" t="s">
        <v>830</v>
      </c>
      <c r="C22" s="16"/>
      <c r="D22" s="16"/>
      <c r="E22" s="800"/>
      <c r="F22" s="801"/>
      <c r="G22" s="801"/>
      <c r="H22" s="802"/>
      <c r="I22" s="24"/>
      <c r="J22" s="24"/>
    </row>
    <row r="23" spans="1:10">
      <c r="A23" s="302">
        <v>12</v>
      </c>
      <c r="B23" s="303" t="s">
        <v>831</v>
      </c>
      <c r="C23" s="16"/>
      <c r="D23" s="16"/>
      <c r="E23" s="803"/>
      <c r="F23" s="804"/>
      <c r="G23" s="804"/>
      <c r="H23" s="805"/>
      <c r="I23" s="24"/>
      <c r="J23" s="24"/>
    </row>
    <row r="24" spans="1:10">
      <c r="A24" s="302">
        <v>13</v>
      </c>
      <c r="B24" s="303" t="s">
        <v>832</v>
      </c>
      <c r="C24" s="16"/>
      <c r="D24" s="16"/>
      <c r="E24" s="16"/>
      <c r="F24" s="23"/>
      <c r="G24" s="16"/>
      <c r="H24" s="24"/>
      <c r="I24" s="24"/>
      <c r="J24" s="24"/>
    </row>
    <row r="25" spans="1:10">
      <c r="A25" s="302">
        <v>14</v>
      </c>
      <c r="B25" s="303" t="s">
        <v>833</v>
      </c>
      <c r="C25" s="16"/>
      <c r="D25" s="16"/>
      <c r="E25" s="16"/>
      <c r="F25" s="23"/>
      <c r="G25" s="16"/>
      <c r="H25" s="24"/>
      <c r="I25" s="24"/>
      <c r="J25" s="24"/>
    </row>
    <row r="26" spans="1:10" s="297" customFormat="1">
      <c r="A26" s="302">
        <v>15</v>
      </c>
      <c r="B26" s="303" t="s">
        <v>834</v>
      </c>
      <c r="C26" s="16"/>
      <c r="D26" s="16"/>
      <c r="E26" s="16"/>
      <c r="F26" s="23"/>
      <c r="G26" s="16"/>
      <c r="H26" s="24"/>
      <c r="I26" s="24"/>
      <c r="J26" s="24"/>
    </row>
    <row r="27" spans="1:10" s="297" customFormat="1">
      <c r="A27" s="302">
        <v>16</v>
      </c>
      <c r="B27" s="303" t="s">
        <v>835</v>
      </c>
      <c r="C27" s="16"/>
      <c r="D27" s="16"/>
      <c r="E27" s="16"/>
      <c r="F27" s="23"/>
      <c r="G27" s="16"/>
      <c r="H27" s="24"/>
      <c r="I27" s="24"/>
      <c r="J27" s="24"/>
    </row>
    <row r="28" spans="1:10" s="297" customFormat="1">
      <c r="A28" s="302">
        <v>17</v>
      </c>
      <c r="B28" s="303" t="s">
        <v>836</v>
      </c>
      <c r="C28" s="16"/>
      <c r="D28" s="16"/>
      <c r="E28" s="16"/>
      <c r="F28" s="23"/>
      <c r="G28" s="16"/>
      <c r="H28" s="24"/>
      <c r="I28" s="24"/>
      <c r="J28" s="24"/>
    </row>
    <row r="29" spans="1:10" s="297" customFormat="1">
      <c r="A29" s="302">
        <v>18</v>
      </c>
      <c r="B29" s="303" t="s">
        <v>837</v>
      </c>
      <c r="C29" s="16"/>
      <c r="D29" s="16"/>
      <c r="E29" s="16"/>
      <c r="F29" s="23"/>
      <c r="G29" s="16"/>
      <c r="H29" s="24"/>
      <c r="I29" s="24"/>
      <c r="J29" s="24"/>
    </row>
    <row r="30" spans="1:10" s="297" customFormat="1">
      <c r="A30" s="302">
        <v>19</v>
      </c>
      <c r="B30" s="303" t="s">
        <v>838</v>
      </c>
      <c r="C30" s="16"/>
      <c r="D30" s="16"/>
      <c r="E30" s="16"/>
      <c r="F30" s="23"/>
      <c r="G30" s="16"/>
      <c r="H30" s="24"/>
      <c r="I30" s="24"/>
      <c r="J30" s="24"/>
    </row>
    <row r="31" spans="1:10" s="297" customFormat="1">
      <c r="A31" s="302">
        <v>20</v>
      </c>
      <c r="B31" s="303" t="s">
        <v>839</v>
      </c>
      <c r="C31" s="16"/>
      <c r="D31" s="16"/>
      <c r="E31" s="16"/>
      <c r="F31" s="23"/>
      <c r="G31" s="16"/>
      <c r="H31" s="24"/>
      <c r="I31" s="24"/>
      <c r="J31" s="24"/>
    </row>
    <row r="32" spans="1:10" s="297" customFormat="1">
      <c r="A32" s="302">
        <v>21</v>
      </c>
      <c r="B32" s="303" t="s">
        <v>840</v>
      </c>
      <c r="C32" s="16"/>
      <c r="D32" s="16"/>
      <c r="E32" s="16"/>
      <c r="F32" s="23"/>
      <c r="G32" s="16"/>
      <c r="H32" s="24"/>
      <c r="I32" s="24"/>
      <c r="J32" s="24"/>
    </row>
    <row r="33" spans="1:10" s="297" customFormat="1">
      <c r="A33" s="302">
        <v>22</v>
      </c>
      <c r="B33" s="303" t="s">
        <v>841</v>
      </c>
      <c r="C33" s="16"/>
      <c r="D33" s="16"/>
      <c r="E33" s="16"/>
      <c r="F33" s="23"/>
      <c r="G33" s="16"/>
      <c r="H33" s="24"/>
      <c r="I33" s="24"/>
      <c r="J33" s="24"/>
    </row>
    <row r="34" spans="1:10" s="297" customFormat="1">
      <c r="A34" s="302">
        <v>23</v>
      </c>
      <c r="B34" s="303" t="s">
        <v>842</v>
      </c>
      <c r="C34" s="16"/>
      <c r="D34" s="16"/>
      <c r="E34" s="16"/>
      <c r="F34" s="23"/>
      <c r="G34" s="16"/>
      <c r="H34" s="24"/>
      <c r="I34" s="24"/>
      <c r="J34" s="24"/>
    </row>
    <row r="35" spans="1:10" s="297" customFormat="1">
      <c r="A35" s="302">
        <v>24</v>
      </c>
      <c r="B35" s="303" t="s">
        <v>843</v>
      </c>
      <c r="C35" s="16"/>
      <c r="D35" s="16"/>
      <c r="E35" s="16"/>
      <c r="F35" s="23"/>
      <c r="G35" s="16"/>
      <c r="H35" s="24"/>
      <c r="I35" s="24"/>
      <c r="J35" s="24"/>
    </row>
    <row r="36" spans="1:10" s="297" customFormat="1">
      <c r="A36" s="302">
        <v>25</v>
      </c>
      <c r="B36" s="303" t="s">
        <v>844</v>
      </c>
      <c r="C36" s="16"/>
      <c r="D36" s="16"/>
      <c r="E36" s="16"/>
      <c r="F36" s="23"/>
      <c r="G36" s="16"/>
      <c r="H36" s="24"/>
      <c r="I36" s="24"/>
      <c r="J36" s="24"/>
    </row>
    <row r="37" spans="1:10" s="297" customFormat="1">
      <c r="A37" s="302">
        <v>26</v>
      </c>
      <c r="B37" s="303" t="s">
        <v>845</v>
      </c>
      <c r="C37" s="16"/>
      <c r="D37" s="16"/>
      <c r="E37" s="16"/>
      <c r="F37" s="23"/>
      <c r="G37" s="16"/>
      <c r="H37" s="24"/>
      <c r="I37" s="24"/>
      <c r="J37" s="24"/>
    </row>
    <row r="38" spans="1:10" s="297" customFormat="1">
      <c r="A38" s="302">
        <v>27</v>
      </c>
      <c r="B38" s="303" t="s">
        <v>846</v>
      </c>
      <c r="C38" s="16"/>
      <c r="D38" s="16"/>
      <c r="E38" s="16"/>
      <c r="F38" s="23"/>
      <c r="G38" s="16"/>
      <c r="H38" s="24"/>
      <c r="I38" s="24"/>
      <c r="J38" s="24"/>
    </row>
    <row r="39" spans="1:10" s="297" customFormat="1">
      <c r="A39" s="302">
        <v>28</v>
      </c>
      <c r="B39" s="303" t="s">
        <v>847</v>
      </c>
      <c r="C39" s="16"/>
      <c r="D39" s="16"/>
      <c r="E39" s="16"/>
      <c r="F39" s="23"/>
      <c r="G39" s="16"/>
      <c r="H39" s="24"/>
      <c r="I39" s="24"/>
      <c r="J39" s="24"/>
    </row>
    <row r="40" spans="1:10" s="297" customFormat="1">
      <c r="A40" s="302">
        <v>29</v>
      </c>
      <c r="B40" s="303" t="s">
        <v>848</v>
      </c>
      <c r="C40" s="16"/>
      <c r="D40" s="16"/>
      <c r="E40" s="16"/>
      <c r="F40" s="23"/>
      <c r="G40" s="16"/>
      <c r="H40" s="24"/>
      <c r="I40" s="24"/>
      <c r="J40" s="24"/>
    </row>
    <row r="41" spans="1:10" s="297" customFormat="1">
      <c r="A41" s="302">
        <v>30</v>
      </c>
      <c r="B41" s="303" t="s">
        <v>849</v>
      </c>
      <c r="C41" s="16"/>
      <c r="D41" s="16"/>
      <c r="E41" s="16"/>
      <c r="F41" s="23"/>
      <c r="G41" s="16"/>
      <c r="H41" s="24"/>
      <c r="I41" s="24"/>
      <c r="J41" s="24"/>
    </row>
    <row r="42" spans="1:10" s="297" customFormat="1">
      <c r="A42" s="302">
        <v>31</v>
      </c>
      <c r="B42" s="303" t="s">
        <v>850</v>
      </c>
      <c r="C42" s="16"/>
      <c r="D42" s="16"/>
      <c r="E42" s="16"/>
      <c r="F42" s="23"/>
      <c r="G42" s="16"/>
      <c r="H42" s="24"/>
      <c r="I42" s="24"/>
      <c r="J42" s="24"/>
    </row>
    <row r="43" spans="1:10" s="297" customFormat="1">
      <c r="A43" s="302">
        <v>32</v>
      </c>
      <c r="B43" s="303" t="s">
        <v>851</v>
      </c>
      <c r="C43" s="16"/>
      <c r="D43" s="16"/>
      <c r="E43" s="16"/>
      <c r="F43" s="23"/>
      <c r="G43" s="16"/>
      <c r="H43" s="24"/>
      <c r="I43" s="24"/>
      <c r="J43" s="24"/>
    </row>
    <row r="44" spans="1:10">
      <c r="A44" s="304"/>
      <c r="B44" s="305" t="s">
        <v>84</v>
      </c>
      <c r="C44" s="16"/>
      <c r="D44" s="16"/>
      <c r="E44" s="16"/>
      <c r="F44" s="23"/>
      <c r="G44" s="16"/>
      <c r="H44" s="24"/>
      <c r="I44" s="24"/>
      <c r="J44" s="24"/>
    </row>
    <row r="45" spans="1:10" ht="12.75" customHeight="1">
      <c r="A45" s="485"/>
      <c r="B45" s="485"/>
      <c r="C45" s="485"/>
      <c r="D45" s="485"/>
      <c r="E45" s="485"/>
      <c r="F45" s="485"/>
      <c r="G45" s="485"/>
      <c r="H45" s="485"/>
      <c r="I45" s="485"/>
      <c r="J45" s="485"/>
    </row>
    <row r="46" spans="1:10" ht="12.75" customHeight="1">
      <c r="A46" s="474"/>
      <c r="B46" s="474"/>
      <c r="C46" s="474"/>
      <c r="D46" s="474"/>
      <c r="E46" s="474"/>
      <c r="F46" s="474"/>
      <c r="G46" s="474"/>
      <c r="H46" s="474"/>
      <c r="I46" s="474"/>
      <c r="J46" s="474"/>
    </row>
    <row r="47" spans="1:10">
      <c r="A47" s="12"/>
      <c r="B47" s="12"/>
      <c r="C47" s="12"/>
      <c r="E47" s="12"/>
      <c r="H47" s="708" t="s">
        <v>1026</v>
      </c>
      <c r="I47" s="708"/>
      <c r="J47" s="708"/>
    </row>
    <row r="48" spans="1:10" ht="15.6">
      <c r="H48" s="806" t="s">
        <v>1010</v>
      </c>
      <c r="I48" s="806"/>
      <c r="J48" s="806"/>
    </row>
    <row r="49" spans="1:10">
      <c r="F49" s="602" t="s">
        <v>1025</v>
      </c>
    </row>
    <row r="51" spans="1:10" ht="15">
      <c r="A51" s="484"/>
      <c r="B51" s="484"/>
      <c r="C51" s="484"/>
      <c r="D51" s="484"/>
      <c r="E51" s="484"/>
      <c r="F51" s="484"/>
      <c r="G51" s="484"/>
      <c r="H51" s="645" t="s">
        <v>1030</v>
      </c>
      <c r="I51" s="645"/>
      <c r="J51" s="645"/>
    </row>
    <row r="53" spans="1:10">
      <c r="A53" s="796"/>
      <c r="B53" s="796"/>
      <c r="C53" s="796"/>
      <c r="D53" s="796"/>
      <c r="E53" s="796"/>
      <c r="F53" s="796"/>
      <c r="G53" s="796"/>
      <c r="H53" s="796"/>
      <c r="I53" s="796"/>
      <c r="J53" s="796"/>
    </row>
  </sheetData>
  <mergeCells count="15">
    <mergeCell ref="H47:J47"/>
    <mergeCell ref="A53:J53"/>
    <mergeCell ref="A9:A10"/>
    <mergeCell ref="B9:B10"/>
    <mergeCell ref="C9:F9"/>
    <mergeCell ref="G9:J9"/>
    <mergeCell ref="E18:H23"/>
    <mergeCell ref="H48:J48"/>
    <mergeCell ref="H51:J51"/>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8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zoomScaleSheetLayoutView="78" workbookViewId="0">
      <selection activeCell="J57" sqref="J57"/>
    </sheetView>
  </sheetViews>
  <sheetFormatPr defaultColWidth="9.109375" defaultRowHeight="13.2"/>
  <cols>
    <col min="1" max="1" width="7.44140625" style="13" customWidth="1"/>
    <col min="2" max="2" width="17.109375" style="13" customWidth="1"/>
    <col min="3" max="3" width="11" style="13" customWidth="1"/>
    <col min="4" max="4" width="10" style="13" customWidth="1"/>
    <col min="5" max="5" width="13.109375" style="13" customWidth="1"/>
    <col min="6" max="6" width="14.33203125" style="13" customWidth="1"/>
    <col min="7" max="7" width="13.33203125" style="13" customWidth="1"/>
    <col min="8" max="8" width="14.6640625" style="13" customWidth="1"/>
    <col min="9" max="9" width="16.6640625" style="13" customWidth="1"/>
    <col min="10" max="10" width="19.33203125" style="13" customWidth="1"/>
    <col min="11" max="16384" width="9.109375" style="13"/>
  </cols>
  <sheetData>
    <row r="1" spans="1:16" customFormat="1">
      <c r="E1" s="708"/>
      <c r="F1" s="708"/>
      <c r="G1" s="708"/>
      <c r="H1" s="708"/>
      <c r="I1" s="708"/>
      <c r="J1" s="121" t="s">
        <v>438</v>
      </c>
    </row>
    <row r="2" spans="1:16" customFormat="1" ht="15">
      <c r="A2" s="645" t="s">
        <v>0</v>
      </c>
      <c r="B2" s="645"/>
      <c r="C2" s="645"/>
      <c r="D2" s="645"/>
      <c r="E2" s="645"/>
      <c r="F2" s="645"/>
      <c r="G2" s="645"/>
      <c r="H2" s="645"/>
      <c r="I2" s="645"/>
      <c r="J2" s="645"/>
    </row>
    <row r="3" spans="1:16" customFormat="1" ht="21">
      <c r="A3" s="705" t="s">
        <v>652</v>
      </c>
      <c r="B3" s="705"/>
      <c r="C3" s="705"/>
      <c r="D3" s="705"/>
      <c r="E3" s="705"/>
      <c r="F3" s="705"/>
      <c r="G3" s="705"/>
      <c r="H3" s="705"/>
      <c r="I3" s="705"/>
      <c r="J3" s="705"/>
    </row>
    <row r="4" spans="1:16" customFormat="1" ht="14.25" customHeight="1"/>
    <row r="5" spans="1:16" ht="31.5" customHeight="1">
      <c r="A5" s="788" t="s">
        <v>668</v>
      </c>
      <c r="B5" s="788"/>
      <c r="C5" s="788"/>
      <c r="D5" s="788"/>
      <c r="E5" s="788"/>
      <c r="F5" s="788"/>
      <c r="G5" s="788"/>
      <c r="H5" s="788"/>
      <c r="I5" s="788"/>
      <c r="J5" s="788"/>
    </row>
    <row r="6" spans="1:16" ht="13.5" customHeight="1">
      <c r="A6" s="1"/>
      <c r="B6" s="1"/>
      <c r="C6" s="1"/>
      <c r="D6" s="1"/>
      <c r="E6" s="1"/>
      <c r="F6" s="1"/>
      <c r="G6" s="1"/>
      <c r="H6" s="1"/>
      <c r="I6" s="1"/>
      <c r="J6" s="1"/>
    </row>
    <row r="7" spans="1:16" ht="0.75" customHeight="1"/>
    <row r="8" spans="1:16">
      <c r="A8" s="707" t="s">
        <v>936</v>
      </c>
      <c r="B8" s="707"/>
      <c r="C8" s="27"/>
      <c r="H8" s="778" t="s">
        <v>967</v>
      </c>
      <c r="I8" s="778"/>
      <c r="J8" s="778"/>
    </row>
    <row r="9" spans="1:16">
      <c r="A9" s="690" t="s">
        <v>2</v>
      </c>
      <c r="B9" s="690" t="s">
        <v>3</v>
      </c>
      <c r="C9" s="731" t="s">
        <v>665</v>
      </c>
      <c r="D9" s="732"/>
      <c r="E9" s="732"/>
      <c r="F9" s="733"/>
      <c r="G9" s="731" t="s">
        <v>97</v>
      </c>
      <c r="H9" s="732"/>
      <c r="I9" s="732"/>
      <c r="J9" s="733"/>
      <c r="O9" s="18"/>
      <c r="P9" s="18"/>
    </row>
    <row r="10" spans="1:16" ht="53.25" customHeight="1">
      <c r="A10" s="690"/>
      <c r="B10" s="690"/>
      <c r="C10" s="546" t="s">
        <v>179</v>
      </c>
      <c r="D10" s="546" t="s">
        <v>13</v>
      </c>
      <c r="E10" s="557" t="s">
        <v>369</v>
      </c>
      <c r="F10" s="557" t="s">
        <v>197</v>
      </c>
      <c r="G10" s="546" t="s">
        <v>179</v>
      </c>
      <c r="H10" s="561" t="s">
        <v>14</v>
      </c>
      <c r="I10" s="562" t="s">
        <v>106</v>
      </c>
      <c r="J10" s="546" t="s">
        <v>198</v>
      </c>
    </row>
    <row r="11" spans="1:16">
      <c r="A11" s="3">
        <v>1</v>
      </c>
      <c r="B11" s="3">
        <v>2</v>
      </c>
      <c r="C11" s="3">
        <v>3</v>
      </c>
      <c r="D11" s="3">
        <v>4</v>
      </c>
      <c r="E11" s="3">
        <v>5</v>
      </c>
      <c r="F11" s="4">
        <v>6</v>
      </c>
      <c r="G11" s="3">
        <v>7</v>
      </c>
      <c r="H11" s="88">
        <v>8</v>
      </c>
      <c r="I11" s="3">
        <v>9</v>
      </c>
      <c r="J11" s="3">
        <v>10</v>
      </c>
    </row>
    <row r="12" spans="1:16">
      <c r="A12" s="302">
        <v>1</v>
      </c>
      <c r="B12" s="303" t="s">
        <v>820</v>
      </c>
      <c r="C12" s="16"/>
      <c r="D12" s="16"/>
      <c r="E12" s="16"/>
      <c r="F12" s="90"/>
      <c r="G12" s="16"/>
      <c r="H12" s="24"/>
      <c r="I12" s="24"/>
      <c r="J12" s="24"/>
    </row>
    <row r="13" spans="1:16">
      <c r="A13" s="302">
        <v>2</v>
      </c>
      <c r="B13" s="303" t="s">
        <v>821</v>
      </c>
      <c r="C13" s="16"/>
      <c r="D13" s="16"/>
      <c r="E13" s="16"/>
      <c r="F13" s="23"/>
      <c r="G13" s="16"/>
      <c r="H13" s="24"/>
      <c r="I13" s="24"/>
      <c r="J13" s="24"/>
    </row>
    <row r="14" spans="1:16">
      <c r="A14" s="302">
        <v>3</v>
      </c>
      <c r="B14" s="303" t="s">
        <v>822</v>
      </c>
      <c r="C14" s="16"/>
      <c r="D14" s="16"/>
      <c r="E14" s="16" t="s">
        <v>11</v>
      </c>
      <c r="F14" s="23"/>
      <c r="G14" s="16"/>
      <c r="H14" s="24"/>
      <c r="I14" s="24"/>
      <c r="J14" s="24"/>
    </row>
    <row r="15" spans="1:16">
      <c r="A15" s="302">
        <v>4</v>
      </c>
      <c r="B15" s="303" t="s">
        <v>823</v>
      </c>
      <c r="C15" s="16"/>
      <c r="D15" s="16"/>
      <c r="E15" s="16"/>
      <c r="F15" s="23"/>
      <c r="G15" s="16"/>
      <c r="H15" s="24"/>
      <c r="I15" s="24"/>
      <c r="J15" s="24"/>
    </row>
    <row r="16" spans="1:16">
      <c r="A16" s="302">
        <v>5</v>
      </c>
      <c r="B16" s="303" t="s">
        <v>824</v>
      </c>
      <c r="C16" s="16"/>
      <c r="D16" s="16"/>
      <c r="E16" s="16"/>
      <c r="F16" s="23"/>
      <c r="G16" s="16"/>
      <c r="H16" s="24"/>
      <c r="I16" s="24"/>
      <c r="J16" s="24"/>
    </row>
    <row r="17" spans="1:10">
      <c r="A17" s="302">
        <v>6</v>
      </c>
      <c r="B17" s="303" t="s">
        <v>825</v>
      </c>
      <c r="C17" s="16"/>
      <c r="D17" s="16"/>
      <c r="E17" s="16"/>
      <c r="F17" s="23"/>
      <c r="G17" s="16"/>
      <c r="H17" s="24"/>
      <c r="I17" s="24"/>
      <c r="J17" s="24"/>
    </row>
    <row r="18" spans="1:10">
      <c r="A18" s="302">
        <v>7</v>
      </c>
      <c r="B18" s="303" t="s">
        <v>826</v>
      </c>
      <c r="C18" s="16"/>
      <c r="D18" s="16"/>
      <c r="E18" s="16"/>
      <c r="F18" s="23"/>
      <c r="G18" s="16"/>
      <c r="H18" s="24"/>
      <c r="I18" s="24"/>
      <c r="J18" s="24"/>
    </row>
    <row r="19" spans="1:10">
      <c r="A19" s="302">
        <v>8</v>
      </c>
      <c r="B19" s="303" t="s">
        <v>827</v>
      </c>
      <c r="C19" s="16"/>
      <c r="D19" s="16"/>
      <c r="E19" s="16"/>
      <c r="F19" s="23"/>
      <c r="G19" s="16"/>
      <c r="H19" s="24"/>
      <c r="I19" s="24"/>
      <c r="J19" s="24"/>
    </row>
    <row r="20" spans="1:10">
      <c r="A20" s="302">
        <v>9</v>
      </c>
      <c r="B20" s="303" t="s">
        <v>828</v>
      </c>
      <c r="C20" s="16"/>
      <c r="D20" s="16"/>
      <c r="E20" s="16"/>
      <c r="F20" s="23"/>
      <c r="G20" s="16"/>
      <c r="H20" s="24"/>
      <c r="I20" s="24"/>
      <c r="J20" s="24"/>
    </row>
    <row r="21" spans="1:10">
      <c r="A21" s="302">
        <v>10</v>
      </c>
      <c r="B21" s="303" t="s">
        <v>829</v>
      </c>
      <c r="C21" s="16"/>
      <c r="D21" s="16"/>
      <c r="E21" s="797" t="s">
        <v>854</v>
      </c>
      <c r="F21" s="798"/>
      <c r="G21" s="798"/>
      <c r="H21" s="799"/>
      <c r="I21" s="24"/>
      <c r="J21" s="24"/>
    </row>
    <row r="22" spans="1:10">
      <c r="A22" s="302">
        <v>11</v>
      </c>
      <c r="B22" s="303" t="s">
        <v>830</v>
      </c>
      <c r="C22" s="16"/>
      <c r="D22" s="16"/>
      <c r="E22" s="800"/>
      <c r="F22" s="801"/>
      <c r="G22" s="801"/>
      <c r="H22" s="802"/>
      <c r="I22" s="24"/>
      <c r="J22" s="24"/>
    </row>
    <row r="23" spans="1:10">
      <c r="A23" s="302">
        <v>12</v>
      </c>
      <c r="B23" s="303" t="s">
        <v>831</v>
      </c>
      <c r="C23" s="16"/>
      <c r="D23" s="16"/>
      <c r="E23" s="800"/>
      <c r="F23" s="801"/>
      <c r="G23" s="801"/>
      <c r="H23" s="802"/>
      <c r="I23" s="24"/>
      <c r="J23" s="24"/>
    </row>
    <row r="24" spans="1:10">
      <c r="A24" s="302">
        <v>13</v>
      </c>
      <c r="B24" s="303" t="s">
        <v>832</v>
      </c>
      <c r="C24" s="16"/>
      <c r="D24" s="16"/>
      <c r="E24" s="800"/>
      <c r="F24" s="801"/>
      <c r="G24" s="801"/>
      <c r="H24" s="802"/>
      <c r="I24" s="24"/>
      <c r="J24" s="24"/>
    </row>
    <row r="25" spans="1:10">
      <c r="A25" s="302">
        <v>14</v>
      </c>
      <c r="B25" s="303" t="s">
        <v>833</v>
      </c>
      <c r="C25" s="16"/>
      <c r="D25" s="16"/>
      <c r="E25" s="803"/>
      <c r="F25" s="804"/>
      <c r="G25" s="804"/>
      <c r="H25" s="805"/>
      <c r="I25" s="24"/>
      <c r="J25" s="24"/>
    </row>
    <row r="26" spans="1:10" s="297" customFormat="1">
      <c r="A26" s="302">
        <v>15</v>
      </c>
      <c r="B26" s="303" t="s">
        <v>834</v>
      </c>
      <c r="C26" s="16"/>
      <c r="D26" s="16"/>
      <c r="E26" s="16"/>
      <c r="F26" s="23"/>
      <c r="G26" s="16"/>
      <c r="H26" s="24"/>
      <c r="I26" s="24"/>
      <c r="J26" s="24"/>
    </row>
    <row r="27" spans="1:10" s="297" customFormat="1">
      <c r="A27" s="302">
        <v>16</v>
      </c>
      <c r="B27" s="303" t="s">
        <v>835</v>
      </c>
      <c r="C27" s="16"/>
      <c r="D27" s="16"/>
      <c r="E27" s="16"/>
      <c r="F27" s="23"/>
      <c r="G27" s="16"/>
      <c r="H27" s="24"/>
      <c r="I27" s="24"/>
      <c r="J27" s="24"/>
    </row>
    <row r="28" spans="1:10" s="297" customFormat="1">
      <c r="A28" s="302">
        <v>17</v>
      </c>
      <c r="B28" s="303" t="s">
        <v>836</v>
      </c>
      <c r="C28" s="16"/>
      <c r="D28" s="16"/>
      <c r="E28" s="16"/>
      <c r="F28" s="23"/>
      <c r="G28" s="16"/>
      <c r="H28" s="24"/>
      <c r="I28" s="24"/>
      <c r="J28" s="24"/>
    </row>
    <row r="29" spans="1:10" s="297" customFormat="1">
      <c r="A29" s="302">
        <v>18</v>
      </c>
      <c r="B29" s="303" t="s">
        <v>837</v>
      </c>
      <c r="C29" s="16"/>
      <c r="D29" s="16"/>
      <c r="E29" s="16"/>
      <c r="F29" s="23"/>
      <c r="G29" s="16"/>
      <c r="H29" s="24"/>
      <c r="I29" s="24"/>
      <c r="J29" s="24"/>
    </row>
    <row r="30" spans="1:10" s="297" customFormat="1">
      <c r="A30" s="302">
        <v>19</v>
      </c>
      <c r="B30" s="303" t="s">
        <v>838</v>
      </c>
      <c r="C30" s="16"/>
      <c r="D30" s="16"/>
      <c r="E30" s="16"/>
      <c r="F30" s="23"/>
      <c r="G30" s="16"/>
      <c r="H30" s="24"/>
      <c r="I30" s="24"/>
      <c r="J30" s="24"/>
    </row>
    <row r="31" spans="1:10" s="297" customFormat="1">
      <c r="A31" s="302">
        <v>20</v>
      </c>
      <c r="B31" s="303" t="s">
        <v>839</v>
      </c>
      <c r="C31" s="16"/>
      <c r="D31" s="16"/>
      <c r="E31" s="16"/>
      <c r="F31" s="23"/>
      <c r="G31" s="16"/>
      <c r="H31" s="24"/>
      <c r="I31" s="24"/>
      <c r="J31" s="24"/>
    </row>
    <row r="32" spans="1:10" s="297" customFormat="1">
      <c r="A32" s="302">
        <v>21</v>
      </c>
      <c r="B32" s="303" t="s">
        <v>840</v>
      </c>
      <c r="C32" s="16"/>
      <c r="D32" s="16"/>
      <c r="E32" s="16"/>
      <c r="F32" s="23"/>
      <c r="G32" s="16"/>
      <c r="H32" s="24"/>
      <c r="I32" s="24"/>
      <c r="J32" s="24"/>
    </row>
    <row r="33" spans="1:10" s="297" customFormat="1">
      <c r="A33" s="302">
        <v>22</v>
      </c>
      <c r="B33" s="303" t="s">
        <v>841</v>
      </c>
      <c r="C33" s="16"/>
      <c r="D33" s="16"/>
      <c r="E33" s="16"/>
      <c r="F33" s="23"/>
      <c r="G33" s="16"/>
      <c r="H33" s="24"/>
      <c r="I33" s="24"/>
      <c r="J33" s="24"/>
    </row>
    <row r="34" spans="1:10" s="297" customFormat="1">
      <c r="A34" s="302">
        <v>23</v>
      </c>
      <c r="B34" s="303" t="s">
        <v>842</v>
      </c>
      <c r="C34" s="16"/>
      <c r="D34" s="16"/>
      <c r="E34" s="16"/>
      <c r="F34" s="23"/>
      <c r="G34" s="16"/>
      <c r="H34" s="24"/>
      <c r="I34" s="24"/>
      <c r="J34" s="24"/>
    </row>
    <row r="35" spans="1:10" s="297" customFormat="1">
      <c r="A35" s="302">
        <v>24</v>
      </c>
      <c r="B35" s="303" t="s">
        <v>843</v>
      </c>
      <c r="C35" s="16"/>
      <c r="D35" s="16"/>
      <c r="E35" s="16"/>
      <c r="F35" s="23"/>
      <c r="G35" s="16"/>
      <c r="H35" s="24"/>
      <c r="I35" s="24"/>
      <c r="J35" s="24"/>
    </row>
    <row r="36" spans="1:10" s="297" customFormat="1">
      <c r="A36" s="302">
        <v>25</v>
      </c>
      <c r="B36" s="303" t="s">
        <v>844</v>
      </c>
      <c r="C36" s="16"/>
      <c r="D36" s="16"/>
      <c r="E36" s="16"/>
      <c r="F36" s="23"/>
      <c r="G36" s="16"/>
      <c r="H36" s="24"/>
      <c r="I36" s="24"/>
      <c r="J36" s="24"/>
    </row>
    <row r="37" spans="1:10" s="297" customFormat="1">
      <c r="A37" s="302">
        <v>26</v>
      </c>
      <c r="B37" s="303" t="s">
        <v>845</v>
      </c>
      <c r="C37" s="16"/>
      <c r="D37" s="16"/>
      <c r="E37" s="16"/>
      <c r="F37" s="23"/>
      <c r="G37" s="16"/>
      <c r="H37" s="24"/>
      <c r="I37" s="24"/>
      <c r="J37" s="24"/>
    </row>
    <row r="38" spans="1:10" s="297" customFormat="1">
      <c r="A38" s="302">
        <v>27</v>
      </c>
      <c r="B38" s="303" t="s">
        <v>846</v>
      </c>
      <c r="C38" s="16"/>
      <c r="D38" s="16"/>
      <c r="E38" s="16"/>
      <c r="F38" s="23"/>
      <c r="G38" s="16"/>
      <c r="H38" s="24"/>
      <c r="I38" s="24"/>
      <c r="J38" s="24"/>
    </row>
    <row r="39" spans="1:10" s="297" customFormat="1">
      <c r="A39" s="302">
        <v>28</v>
      </c>
      <c r="B39" s="303" t="s">
        <v>847</v>
      </c>
      <c r="C39" s="16"/>
      <c r="D39" s="16"/>
      <c r="E39" s="16"/>
      <c r="F39" s="23"/>
      <c r="G39" s="16"/>
      <c r="H39" s="24"/>
      <c r="I39" s="24"/>
      <c r="J39" s="24"/>
    </row>
    <row r="40" spans="1:10" s="297" customFormat="1">
      <c r="A40" s="302">
        <v>29</v>
      </c>
      <c r="B40" s="303" t="s">
        <v>848</v>
      </c>
      <c r="C40" s="16"/>
      <c r="D40" s="16"/>
      <c r="E40" s="16"/>
      <c r="F40" s="23"/>
      <c r="G40" s="16"/>
      <c r="H40" s="24"/>
      <c r="I40" s="24"/>
      <c r="J40" s="24"/>
    </row>
    <row r="41" spans="1:10" s="297" customFormat="1">
      <c r="A41" s="302">
        <v>30</v>
      </c>
      <c r="B41" s="303" t="s">
        <v>849</v>
      </c>
      <c r="C41" s="16"/>
      <c r="D41" s="16"/>
      <c r="E41" s="16"/>
      <c r="F41" s="23"/>
      <c r="G41" s="16"/>
      <c r="H41" s="24"/>
      <c r="I41" s="24"/>
      <c r="J41" s="24"/>
    </row>
    <row r="42" spans="1:10" s="297" customFormat="1">
      <c r="A42" s="302">
        <v>31</v>
      </c>
      <c r="B42" s="303" t="s">
        <v>850</v>
      </c>
      <c r="C42" s="16"/>
      <c r="D42" s="16"/>
      <c r="E42" s="16"/>
      <c r="F42" s="23"/>
      <c r="G42" s="16"/>
      <c r="H42" s="24"/>
      <c r="I42" s="24"/>
      <c r="J42" s="24"/>
    </row>
    <row r="43" spans="1:10" s="297" customFormat="1">
      <c r="A43" s="302">
        <v>32</v>
      </c>
      <c r="B43" s="303" t="s">
        <v>851</v>
      </c>
      <c r="C43" s="16"/>
      <c r="D43" s="16"/>
      <c r="E43" s="16"/>
      <c r="F43" s="23"/>
      <c r="G43" s="16"/>
      <c r="H43" s="24"/>
      <c r="I43" s="24"/>
      <c r="J43" s="24"/>
    </row>
    <row r="44" spans="1:10" s="297" customFormat="1">
      <c r="A44" s="304"/>
      <c r="B44" s="305" t="s">
        <v>84</v>
      </c>
      <c r="C44" s="16"/>
      <c r="D44" s="16"/>
      <c r="E44" s="16"/>
      <c r="F44" s="23"/>
      <c r="G44" s="16"/>
      <c r="H44" s="24"/>
      <c r="I44" s="24"/>
      <c r="J44" s="24"/>
    </row>
    <row r="45" spans="1:10" ht="12.75" customHeight="1">
      <c r="A45" s="474"/>
      <c r="B45" s="474"/>
      <c r="C45" s="474"/>
      <c r="D45" s="474"/>
      <c r="E45" s="474"/>
      <c r="F45" s="474"/>
      <c r="G45" s="474"/>
      <c r="H45" s="474"/>
      <c r="I45" s="474"/>
      <c r="J45" s="474"/>
    </row>
    <row r="46" spans="1:10" ht="15">
      <c r="A46" s="12"/>
      <c r="B46" s="12"/>
      <c r="C46" s="12"/>
      <c r="D46" s="477"/>
      <c r="E46" s="12"/>
      <c r="F46" s="477"/>
      <c r="G46" s="477"/>
      <c r="H46" s="645" t="s">
        <v>1026</v>
      </c>
      <c r="I46" s="645"/>
      <c r="J46" s="645"/>
    </row>
    <row r="47" spans="1:10" ht="15">
      <c r="H47" s="779" t="s">
        <v>1008</v>
      </c>
      <c r="I47" s="779"/>
      <c r="J47" s="779"/>
    </row>
    <row r="48" spans="1:10">
      <c r="G48" s="593" t="s">
        <v>1029</v>
      </c>
    </row>
    <row r="49" spans="1:10">
      <c r="F49" s="477"/>
    </row>
    <row r="50" spans="1:10" ht="15">
      <c r="A50" s="484"/>
      <c r="B50" s="484"/>
      <c r="C50" s="484"/>
      <c r="D50" s="484"/>
      <c r="E50" s="484"/>
      <c r="F50" s="484"/>
      <c r="G50" s="484"/>
      <c r="H50" s="645" t="s">
        <v>1027</v>
      </c>
      <c r="I50" s="645"/>
      <c r="J50" s="645"/>
    </row>
    <row r="52" spans="1:10">
      <c r="A52" s="796"/>
      <c r="B52" s="796"/>
      <c r="C52" s="796"/>
      <c r="D52" s="796"/>
      <c r="E52" s="796"/>
      <c r="F52" s="796"/>
      <c r="G52" s="796"/>
      <c r="H52" s="796"/>
      <c r="I52" s="796"/>
      <c r="J52" s="796"/>
    </row>
  </sheetData>
  <mergeCells count="15">
    <mergeCell ref="A52:J52"/>
    <mergeCell ref="A9:A10"/>
    <mergeCell ref="B9:B10"/>
    <mergeCell ref="C9:F9"/>
    <mergeCell ref="G9:J9"/>
    <mergeCell ref="E21:H25"/>
    <mergeCell ref="H47:J47"/>
    <mergeCell ref="H46:J46"/>
    <mergeCell ref="H50:J50"/>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8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U50"/>
  <sheetViews>
    <sheetView view="pageBreakPreview" topLeftCell="E13" zoomScale="90" zoomScaleSheetLayoutView="90" workbookViewId="0">
      <selection activeCell="U12" sqref="U12:U44"/>
    </sheetView>
  </sheetViews>
  <sheetFormatPr defaultColWidth="9.109375" defaultRowHeight="13.2"/>
  <cols>
    <col min="1" max="1" width="6.6640625" style="13" customWidth="1"/>
    <col min="2" max="2" width="15.88671875" style="13" customWidth="1"/>
    <col min="3" max="3" width="12" style="13" customWidth="1"/>
    <col min="4" max="4" width="10.44140625" style="13" customWidth="1"/>
    <col min="5" max="5" width="10.109375" style="13" customWidth="1"/>
    <col min="6" max="6" width="13" style="13" customWidth="1"/>
    <col min="7" max="7" width="15.109375" style="13" customWidth="1"/>
    <col min="8" max="8" width="12.44140625" style="13" customWidth="1"/>
    <col min="9" max="9" width="12.109375" style="13" customWidth="1"/>
    <col min="10" max="10" width="11.6640625" style="13" customWidth="1"/>
    <col min="11" max="11" width="12" style="13" customWidth="1"/>
    <col min="12" max="12" width="14.109375" style="13" customWidth="1"/>
    <col min="13" max="13" width="9.109375" style="13"/>
    <col min="14" max="14" width="12.88671875" style="13" customWidth="1"/>
    <col min="15" max="15" width="9.109375" style="13"/>
    <col min="16" max="16" width="12.33203125" style="13" customWidth="1"/>
    <col min="17" max="17" width="10.33203125" style="13" customWidth="1"/>
    <col min="18" max="18" width="12.109375" style="13" customWidth="1"/>
    <col min="19" max="19" width="9.109375" style="13"/>
    <col min="20" max="21" width="13" style="13" customWidth="1"/>
    <col min="22" max="16384" width="9.109375" style="13"/>
  </cols>
  <sheetData>
    <row r="1" spans="1:21" customFormat="1" ht="15.6">
      <c r="D1" s="29"/>
      <c r="E1" s="29"/>
      <c r="F1" s="29"/>
      <c r="G1" s="29"/>
      <c r="H1" s="29"/>
      <c r="I1" s="29"/>
      <c r="J1" s="29"/>
      <c r="K1" s="29"/>
      <c r="L1" s="461" t="s">
        <v>58</v>
      </c>
      <c r="M1" s="35"/>
    </row>
    <row r="2" spans="1:21" customFormat="1" ht="15">
      <c r="A2" s="645" t="s">
        <v>0</v>
      </c>
      <c r="B2" s="645"/>
      <c r="C2" s="645"/>
      <c r="D2" s="645"/>
      <c r="E2" s="645"/>
      <c r="F2" s="645"/>
      <c r="G2" s="645"/>
      <c r="H2" s="645"/>
      <c r="I2" s="645"/>
      <c r="J2" s="645"/>
      <c r="K2" s="645"/>
      <c r="L2" s="645"/>
      <c r="M2" s="37"/>
    </row>
    <row r="3" spans="1:21" customFormat="1" ht="21">
      <c r="A3" s="705" t="s">
        <v>652</v>
      </c>
      <c r="B3" s="705"/>
      <c r="C3" s="705"/>
      <c r="D3" s="705"/>
      <c r="E3" s="705"/>
      <c r="F3" s="705"/>
      <c r="G3" s="705"/>
      <c r="H3" s="705"/>
      <c r="I3" s="705"/>
      <c r="J3" s="705"/>
      <c r="K3" s="705"/>
      <c r="L3" s="705"/>
      <c r="M3" s="36"/>
    </row>
    <row r="4" spans="1:21" customFormat="1" ht="10.5" customHeight="1"/>
    <row r="5" spans="1:21" ht="19.5" customHeight="1">
      <c r="A5" s="788" t="s">
        <v>747</v>
      </c>
      <c r="B5" s="788"/>
      <c r="C5" s="788"/>
      <c r="D5" s="788"/>
      <c r="E5" s="788"/>
      <c r="F5" s="788"/>
      <c r="G5" s="788"/>
      <c r="H5" s="788"/>
      <c r="I5" s="788"/>
      <c r="J5" s="788"/>
      <c r="K5" s="788"/>
      <c r="L5" s="788"/>
    </row>
    <row r="6" spans="1:21">
      <c r="A6" s="19"/>
      <c r="B6" s="19"/>
      <c r="C6" s="19"/>
      <c r="D6" s="19"/>
      <c r="E6" s="19"/>
      <c r="F6" s="19"/>
      <c r="G6" s="19"/>
      <c r="H6" s="19"/>
      <c r="I6" s="19"/>
      <c r="J6" s="19"/>
      <c r="K6" s="19"/>
      <c r="L6" s="19"/>
    </row>
    <row r="7" spans="1:21">
      <c r="A7" s="707" t="s">
        <v>936</v>
      </c>
      <c r="B7" s="707"/>
      <c r="F7" s="807" t="s">
        <v>16</v>
      </c>
      <c r="G7" s="807"/>
      <c r="H7" s="807"/>
      <c r="I7" s="807"/>
      <c r="J7" s="807"/>
      <c r="K7" s="807"/>
      <c r="L7" s="807"/>
    </row>
    <row r="8" spans="1:21">
      <c r="A8" s="12"/>
      <c r="F8" s="14"/>
      <c r="G8" s="87"/>
      <c r="H8" s="87"/>
      <c r="I8" s="808" t="s">
        <v>971</v>
      </c>
      <c r="J8" s="808"/>
      <c r="K8" s="808"/>
      <c r="L8" s="808"/>
    </row>
    <row r="9" spans="1:21" s="12" customFormat="1">
      <c r="A9" s="690" t="s">
        <v>2</v>
      </c>
      <c r="B9" s="690" t="s">
        <v>3</v>
      </c>
      <c r="C9" s="688" t="s">
        <v>17</v>
      </c>
      <c r="D9" s="790"/>
      <c r="E9" s="790"/>
      <c r="F9" s="790"/>
      <c r="G9" s="790"/>
      <c r="H9" s="688" t="s">
        <v>37</v>
      </c>
      <c r="I9" s="790"/>
      <c r="J9" s="790"/>
      <c r="K9" s="790"/>
      <c r="L9" s="790"/>
      <c r="O9" s="26"/>
      <c r="P9" s="26"/>
    </row>
    <row r="10" spans="1:21" s="12" customFormat="1" ht="64.5" customHeight="1">
      <c r="A10" s="690"/>
      <c r="B10" s="690"/>
      <c r="C10" s="546" t="s">
        <v>669</v>
      </c>
      <c r="D10" s="546" t="s">
        <v>670</v>
      </c>
      <c r="E10" s="546" t="s">
        <v>65</v>
      </c>
      <c r="F10" s="546" t="s">
        <v>66</v>
      </c>
      <c r="G10" s="546" t="s">
        <v>748</v>
      </c>
      <c r="H10" s="546" t="s">
        <v>669</v>
      </c>
      <c r="I10" s="546" t="s">
        <v>670</v>
      </c>
      <c r="J10" s="546" t="s">
        <v>65</v>
      </c>
      <c r="K10" s="546" t="s">
        <v>66</v>
      </c>
      <c r="L10" s="546" t="s">
        <v>749</v>
      </c>
    </row>
    <row r="11" spans="1:21" s="12" customFormat="1">
      <c r="A11" s="3">
        <v>1</v>
      </c>
      <c r="B11" s="3">
        <v>2</v>
      </c>
      <c r="C11" s="3">
        <v>3</v>
      </c>
      <c r="D11" s="3">
        <v>4</v>
      </c>
      <c r="E11" s="3">
        <v>5</v>
      </c>
      <c r="F11" s="3">
        <v>6</v>
      </c>
      <c r="G11" s="3">
        <v>7</v>
      </c>
      <c r="H11" s="3">
        <v>8</v>
      </c>
      <c r="I11" s="3">
        <v>9</v>
      </c>
      <c r="J11" s="3">
        <v>10</v>
      </c>
      <c r="K11" s="3">
        <v>11</v>
      </c>
      <c r="L11" s="3">
        <v>12</v>
      </c>
    </row>
    <row r="12" spans="1:21">
      <c r="A12" s="302">
        <v>1</v>
      </c>
      <c r="B12" s="303" t="s">
        <v>820</v>
      </c>
      <c r="C12" s="355">
        <v>888.29399999999998</v>
      </c>
      <c r="D12" s="16">
        <v>0</v>
      </c>
      <c r="E12" s="340">
        <v>815.29100000000005</v>
      </c>
      <c r="F12" s="341">
        <v>871.29</v>
      </c>
      <c r="G12" s="16">
        <f>D12+E12-F12</f>
        <v>-55.99899999999991</v>
      </c>
      <c r="H12" s="620">
        <v>1050.357</v>
      </c>
      <c r="I12" s="620">
        <v>0</v>
      </c>
      <c r="J12" s="620">
        <v>967.41399999999999</v>
      </c>
      <c r="K12" s="620">
        <v>1036.173</v>
      </c>
      <c r="L12" s="621">
        <v>-68.759000000000015</v>
      </c>
      <c r="N12" s="606">
        <f>C12+H12</f>
        <v>1938.6509999999998</v>
      </c>
      <c r="O12" s="606">
        <f t="shared" ref="O12:R12" si="0">D12+I12</f>
        <v>0</v>
      </c>
      <c r="P12" s="606">
        <f t="shared" si="0"/>
        <v>1782.7049999999999</v>
      </c>
      <c r="Q12" s="606">
        <f t="shared" si="0"/>
        <v>1907.463</v>
      </c>
      <c r="R12" s="606">
        <f t="shared" si="0"/>
        <v>-124.75799999999992</v>
      </c>
      <c r="T12" s="606">
        <f>J12+E12</f>
        <v>1782.7049999999999</v>
      </c>
      <c r="U12" s="606">
        <f>K12+F12</f>
        <v>1907.463</v>
      </c>
    </row>
    <row r="13" spans="1:21">
      <c r="A13" s="302">
        <v>2</v>
      </c>
      <c r="B13" s="303" t="s">
        <v>821</v>
      </c>
      <c r="C13" s="355">
        <v>1481.6559999999999</v>
      </c>
      <c r="D13" s="16">
        <v>0</v>
      </c>
      <c r="E13" s="340">
        <v>744.72299999999996</v>
      </c>
      <c r="F13" s="341">
        <v>1435.8040000000001</v>
      </c>
      <c r="G13" s="354">
        <f t="shared" ref="G13:G44" si="1">D13+E13-F13</f>
        <v>-691.08100000000013</v>
      </c>
      <c r="H13" s="620">
        <v>2415.1</v>
      </c>
      <c r="I13" s="620">
        <v>0</v>
      </c>
      <c r="J13" s="620">
        <v>968.83199999999999</v>
      </c>
      <c r="K13" s="620">
        <v>2391.056</v>
      </c>
      <c r="L13" s="621">
        <v>-1422.2240000000002</v>
      </c>
      <c r="N13" s="606">
        <f t="shared" ref="N13:N44" si="2">C13+H13</f>
        <v>3896.7559999999999</v>
      </c>
      <c r="O13" s="606">
        <f t="shared" ref="O13:O44" si="3">D13+I13</f>
        <v>0</v>
      </c>
      <c r="P13" s="606">
        <f t="shared" ref="P13:P44" si="4">E13+J13</f>
        <v>1713.5549999999998</v>
      </c>
      <c r="Q13" s="606">
        <f t="shared" ref="Q13:Q44" si="5">F13+K13</f>
        <v>3826.86</v>
      </c>
      <c r="R13" s="606">
        <f t="shared" ref="R13:R44" si="6">G13+L13</f>
        <v>-2113.3050000000003</v>
      </c>
      <c r="T13" s="606">
        <f t="shared" ref="T13:T44" si="7">J13+E13</f>
        <v>1713.5549999999998</v>
      </c>
      <c r="U13" s="606">
        <f t="shared" ref="U13:U44" si="8">K13+F13</f>
        <v>3826.86</v>
      </c>
    </row>
    <row r="14" spans="1:21">
      <c r="A14" s="302">
        <v>3</v>
      </c>
      <c r="B14" s="303" t="s">
        <v>822</v>
      </c>
      <c r="C14" s="355">
        <v>1864.5219999999999</v>
      </c>
      <c r="D14" s="16">
        <v>0</v>
      </c>
      <c r="E14" s="340">
        <v>526.04200000000003</v>
      </c>
      <c r="F14" s="341">
        <v>1828.4380000000001</v>
      </c>
      <c r="G14" s="354">
        <f t="shared" si="1"/>
        <v>-1302.3960000000002</v>
      </c>
      <c r="H14" s="620">
        <v>2283.7759999999998</v>
      </c>
      <c r="I14" s="620">
        <v>0</v>
      </c>
      <c r="J14" s="620">
        <v>960.47900000000004</v>
      </c>
      <c r="K14" s="620">
        <v>2256.7289999999998</v>
      </c>
      <c r="L14" s="621">
        <v>-1296.2499999999998</v>
      </c>
      <c r="N14" s="606">
        <f t="shared" si="2"/>
        <v>4148.2979999999998</v>
      </c>
      <c r="O14" s="606">
        <f t="shared" si="3"/>
        <v>0</v>
      </c>
      <c r="P14" s="606">
        <f t="shared" si="4"/>
        <v>1486.5210000000002</v>
      </c>
      <c r="Q14" s="606">
        <f t="shared" si="5"/>
        <v>4085.1669999999999</v>
      </c>
      <c r="R14" s="606">
        <f t="shared" si="6"/>
        <v>-2598.6459999999997</v>
      </c>
      <c r="T14" s="606">
        <f t="shared" si="7"/>
        <v>1486.5210000000002</v>
      </c>
      <c r="U14" s="606">
        <f t="shared" si="8"/>
        <v>4085.1669999999999</v>
      </c>
    </row>
    <row r="15" spans="1:21">
      <c r="A15" s="302">
        <v>4</v>
      </c>
      <c r="B15" s="303" t="s">
        <v>823</v>
      </c>
      <c r="C15" s="355">
        <v>2158.7719999999999</v>
      </c>
      <c r="D15" s="16">
        <v>0</v>
      </c>
      <c r="E15" s="340">
        <v>1639.7239999999999</v>
      </c>
      <c r="F15" s="341">
        <v>2116.04</v>
      </c>
      <c r="G15" s="354">
        <f t="shared" si="1"/>
        <v>-476.31600000000003</v>
      </c>
      <c r="H15" s="620">
        <v>2543.7060000000001</v>
      </c>
      <c r="I15" s="620">
        <v>0</v>
      </c>
      <c r="J15" s="620">
        <v>2848.4070000000002</v>
      </c>
      <c r="K15" s="620">
        <v>2509.2359999999999</v>
      </c>
      <c r="L15" s="621">
        <v>339.17100000000028</v>
      </c>
      <c r="N15" s="606">
        <f t="shared" si="2"/>
        <v>4702.4780000000001</v>
      </c>
      <c r="O15" s="606">
        <f t="shared" si="3"/>
        <v>0</v>
      </c>
      <c r="P15" s="606">
        <f t="shared" si="4"/>
        <v>4488.1310000000003</v>
      </c>
      <c r="Q15" s="606">
        <f t="shared" si="5"/>
        <v>4625.2759999999998</v>
      </c>
      <c r="R15" s="606">
        <f t="shared" si="6"/>
        <v>-137.14499999999975</v>
      </c>
      <c r="T15" s="606">
        <f t="shared" si="7"/>
        <v>4488.1310000000003</v>
      </c>
      <c r="U15" s="606">
        <f t="shared" si="8"/>
        <v>4625.2759999999998</v>
      </c>
    </row>
    <row r="16" spans="1:21">
      <c r="A16" s="302">
        <v>5</v>
      </c>
      <c r="B16" s="303" t="s">
        <v>824</v>
      </c>
      <c r="C16" s="355">
        <v>1655.258</v>
      </c>
      <c r="D16" s="16">
        <v>0</v>
      </c>
      <c r="E16" s="340">
        <v>915.48800000000006</v>
      </c>
      <c r="F16" s="341">
        <v>1621.13</v>
      </c>
      <c r="G16" s="354">
        <f t="shared" si="1"/>
        <v>-705.64200000000005</v>
      </c>
      <c r="H16" s="620">
        <v>1867.011</v>
      </c>
      <c r="I16" s="620">
        <v>0</v>
      </c>
      <c r="J16" s="620">
        <v>1981.0889999999999</v>
      </c>
      <c r="K16" s="620">
        <v>1839.1130000000001</v>
      </c>
      <c r="L16" s="621">
        <v>141.97599999999989</v>
      </c>
      <c r="N16" s="606">
        <f t="shared" si="2"/>
        <v>3522.2690000000002</v>
      </c>
      <c r="O16" s="606">
        <f t="shared" si="3"/>
        <v>0</v>
      </c>
      <c r="P16" s="606">
        <f t="shared" si="4"/>
        <v>2896.5770000000002</v>
      </c>
      <c r="Q16" s="606">
        <f t="shared" si="5"/>
        <v>3460.2430000000004</v>
      </c>
      <c r="R16" s="606">
        <f t="shared" si="6"/>
        <v>-563.66600000000017</v>
      </c>
      <c r="T16" s="606">
        <f t="shared" si="7"/>
        <v>2896.5770000000002</v>
      </c>
      <c r="U16" s="606">
        <f t="shared" si="8"/>
        <v>3460.2430000000004</v>
      </c>
    </row>
    <row r="17" spans="1:21">
      <c r="A17" s="302">
        <v>6</v>
      </c>
      <c r="B17" s="303" t="s">
        <v>825</v>
      </c>
      <c r="C17" s="355">
        <v>2199.846</v>
      </c>
      <c r="D17" s="16">
        <v>0</v>
      </c>
      <c r="E17" s="340">
        <v>475.803</v>
      </c>
      <c r="F17" s="341">
        <v>2160.7979999999998</v>
      </c>
      <c r="G17" s="354">
        <f t="shared" si="1"/>
        <v>-1684.9949999999999</v>
      </c>
      <c r="H17" s="620">
        <v>2516.9769999999999</v>
      </c>
      <c r="I17" s="620">
        <v>0</v>
      </c>
      <c r="J17" s="620">
        <v>1597.4659999999999</v>
      </c>
      <c r="K17" s="620">
        <v>2476.614</v>
      </c>
      <c r="L17" s="621">
        <v>-879.14800000000014</v>
      </c>
      <c r="N17" s="606">
        <f t="shared" si="2"/>
        <v>4716.8230000000003</v>
      </c>
      <c r="O17" s="606">
        <f t="shared" si="3"/>
        <v>0</v>
      </c>
      <c r="P17" s="606">
        <f t="shared" si="4"/>
        <v>2073.2689999999998</v>
      </c>
      <c r="Q17" s="606">
        <f t="shared" si="5"/>
        <v>4637.4120000000003</v>
      </c>
      <c r="R17" s="606">
        <f t="shared" si="6"/>
        <v>-2564.143</v>
      </c>
      <c r="T17" s="606">
        <f t="shared" si="7"/>
        <v>2073.2689999999998</v>
      </c>
      <c r="U17" s="606">
        <f t="shared" si="8"/>
        <v>4637.4120000000003</v>
      </c>
    </row>
    <row r="18" spans="1:21">
      <c r="A18" s="302">
        <v>7</v>
      </c>
      <c r="B18" s="303" t="s">
        <v>826</v>
      </c>
      <c r="C18" s="355">
        <v>1702.6020000000001</v>
      </c>
      <c r="D18" s="16">
        <v>0</v>
      </c>
      <c r="E18" s="340">
        <v>769.33699999999999</v>
      </c>
      <c r="F18" s="341">
        <v>1670.0340000000001</v>
      </c>
      <c r="G18" s="354">
        <f t="shared" si="1"/>
        <v>-900.69700000000012</v>
      </c>
      <c r="H18" s="620">
        <v>1900.095</v>
      </c>
      <c r="I18" s="620">
        <v>0</v>
      </c>
      <c r="J18" s="620">
        <v>827.86500000000001</v>
      </c>
      <c r="K18" s="620">
        <v>1872.258</v>
      </c>
      <c r="L18" s="621">
        <v>-1044.393</v>
      </c>
      <c r="N18" s="606">
        <f t="shared" si="2"/>
        <v>3602.6970000000001</v>
      </c>
      <c r="O18" s="606">
        <f t="shared" si="3"/>
        <v>0</v>
      </c>
      <c r="P18" s="606">
        <f t="shared" si="4"/>
        <v>1597.202</v>
      </c>
      <c r="Q18" s="606">
        <f t="shared" si="5"/>
        <v>3542.2920000000004</v>
      </c>
      <c r="R18" s="606">
        <f t="shared" si="6"/>
        <v>-1945.0900000000001</v>
      </c>
      <c r="T18" s="606">
        <f t="shared" si="7"/>
        <v>1597.202</v>
      </c>
      <c r="U18" s="606">
        <f t="shared" si="8"/>
        <v>3542.2920000000004</v>
      </c>
    </row>
    <row r="19" spans="1:21">
      <c r="A19" s="302">
        <v>8</v>
      </c>
      <c r="B19" s="303" t="s">
        <v>827</v>
      </c>
      <c r="C19" s="355">
        <v>2289.0340000000001</v>
      </c>
      <c r="D19" s="16">
        <v>0</v>
      </c>
      <c r="E19" s="340">
        <v>1061.4269999999999</v>
      </c>
      <c r="F19" s="341">
        <v>2245.21</v>
      </c>
      <c r="G19" s="354">
        <f t="shared" si="1"/>
        <v>-1183.7830000000001</v>
      </c>
      <c r="H19" s="620">
        <v>3019.7890000000002</v>
      </c>
      <c r="I19" s="620">
        <v>0</v>
      </c>
      <c r="J19" s="620">
        <v>1476.712</v>
      </c>
      <c r="K19" s="620">
        <v>2978.2289999999998</v>
      </c>
      <c r="L19" s="621">
        <v>-1501.5169999999998</v>
      </c>
      <c r="N19" s="606">
        <f t="shared" si="2"/>
        <v>5308.8230000000003</v>
      </c>
      <c r="O19" s="606">
        <f t="shared" si="3"/>
        <v>0</v>
      </c>
      <c r="P19" s="606">
        <f t="shared" si="4"/>
        <v>2538.1390000000001</v>
      </c>
      <c r="Q19" s="606">
        <f t="shared" si="5"/>
        <v>5223.4390000000003</v>
      </c>
      <c r="R19" s="606">
        <f t="shared" si="6"/>
        <v>-2685.3</v>
      </c>
      <c r="T19" s="606">
        <f t="shared" si="7"/>
        <v>2538.1390000000001</v>
      </c>
      <c r="U19" s="606">
        <f t="shared" si="8"/>
        <v>5223.4390000000003</v>
      </c>
    </row>
    <row r="20" spans="1:21">
      <c r="A20" s="302">
        <v>9</v>
      </c>
      <c r="B20" s="303" t="s">
        <v>828</v>
      </c>
      <c r="C20" s="355">
        <v>974.62199999999996</v>
      </c>
      <c r="D20" s="16">
        <v>0</v>
      </c>
      <c r="E20" s="340">
        <v>441.04899999999998</v>
      </c>
      <c r="F20" s="341">
        <v>957.43799999999999</v>
      </c>
      <c r="G20" s="354">
        <f t="shared" si="1"/>
        <v>-516.38900000000001</v>
      </c>
      <c r="H20" s="620">
        <v>1496.385</v>
      </c>
      <c r="I20" s="620">
        <v>0</v>
      </c>
      <c r="J20" s="620">
        <v>448.00299999999999</v>
      </c>
      <c r="K20" s="620">
        <v>1480.3109999999999</v>
      </c>
      <c r="L20" s="621">
        <v>-1032.308</v>
      </c>
      <c r="N20" s="606">
        <f t="shared" si="2"/>
        <v>2471.0070000000001</v>
      </c>
      <c r="O20" s="606">
        <f t="shared" si="3"/>
        <v>0</v>
      </c>
      <c r="P20" s="606">
        <f t="shared" si="4"/>
        <v>889.05199999999991</v>
      </c>
      <c r="Q20" s="606">
        <f t="shared" si="5"/>
        <v>2437.7489999999998</v>
      </c>
      <c r="R20" s="606">
        <f t="shared" si="6"/>
        <v>-1548.6970000000001</v>
      </c>
      <c r="T20" s="606">
        <f t="shared" si="7"/>
        <v>889.05199999999991</v>
      </c>
      <c r="U20" s="606">
        <f t="shared" si="8"/>
        <v>2437.7489999999998</v>
      </c>
    </row>
    <row r="21" spans="1:21">
      <c r="A21" s="302">
        <v>10</v>
      </c>
      <c r="B21" s="303" t="s">
        <v>829</v>
      </c>
      <c r="C21" s="355">
        <v>866.00800000000004</v>
      </c>
      <c r="D21" s="16">
        <v>0</v>
      </c>
      <c r="E21" s="340">
        <v>399.41199999999998</v>
      </c>
      <c r="F21" s="341">
        <v>849.01599999999996</v>
      </c>
      <c r="G21" s="354">
        <f t="shared" si="1"/>
        <v>-449.60399999999998</v>
      </c>
      <c r="H21" s="620">
        <v>1006.533</v>
      </c>
      <c r="I21" s="620">
        <v>0</v>
      </c>
      <c r="J21" s="620">
        <v>997.024</v>
      </c>
      <c r="K21" s="620">
        <v>992.69100000000003</v>
      </c>
      <c r="L21" s="621">
        <v>4.33299999999997</v>
      </c>
      <c r="N21" s="606">
        <f t="shared" si="2"/>
        <v>1872.5410000000002</v>
      </c>
      <c r="O21" s="606">
        <f t="shared" si="3"/>
        <v>0</v>
      </c>
      <c r="P21" s="606">
        <f t="shared" si="4"/>
        <v>1396.4359999999999</v>
      </c>
      <c r="Q21" s="606">
        <f t="shared" si="5"/>
        <v>1841.7069999999999</v>
      </c>
      <c r="R21" s="606">
        <f t="shared" si="6"/>
        <v>-445.27100000000002</v>
      </c>
      <c r="T21" s="606">
        <f t="shared" si="7"/>
        <v>1396.4359999999999</v>
      </c>
      <c r="U21" s="606">
        <f t="shared" si="8"/>
        <v>1841.7069999999999</v>
      </c>
    </row>
    <row r="22" spans="1:21">
      <c r="A22" s="302">
        <v>11</v>
      </c>
      <c r="B22" s="303" t="s">
        <v>830</v>
      </c>
      <c r="C22" s="355">
        <v>2151.9299999999998</v>
      </c>
      <c r="D22" s="16">
        <v>0</v>
      </c>
      <c r="E22" s="340">
        <v>1709.529</v>
      </c>
      <c r="F22" s="341">
        <v>2108.8139999999999</v>
      </c>
      <c r="G22" s="354">
        <f t="shared" si="1"/>
        <v>-399.28499999999985</v>
      </c>
      <c r="H22" s="620">
        <v>2160.643</v>
      </c>
      <c r="I22" s="620">
        <v>0</v>
      </c>
      <c r="J22" s="620">
        <v>2545.5070000000001</v>
      </c>
      <c r="K22" s="620">
        <v>2124.9299999999998</v>
      </c>
      <c r="L22" s="621">
        <v>420.57700000000023</v>
      </c>
      <c r="N22" s="606">
        <f t="shared" si="2"/>
        <v>4312.5730000000003</v>
      </c>
      <c r="O22" s="606">
        <f t="shared" si="3"/>
        <v>0</v>
      </c>
      <c r="P22" s="606">
        <f t="shared" si="4"/>
        <v>4255.0360000000001</v>
      </c>
      <c r="Q22" s="606">
        <f t="shared" si="5"/>
        <v>4233.7439999999997</v>
      </c>
      <c r="R22" s="606">
        <f t="shared" si="6"/>
        <v>21.292000000000371</v>
      </c>
      <c r="T22" s="606">
        <f t="shared" si="7"/>
        <v>4255.0360000000001</v>
      </c>
      <c r="U22" s="606">
        <f t="shared" si="8"/>
        <v>4233.7439999999997</v>
      </c>
    </row>
    <row r="23" spans="1:21">
      <c r="A23" s="302">
        <v>12</v>
      </c>
      <c r="B23" s="303" t="s">
        <v>831</v>
      </c>
      <c r="C23" s="355">
        <v>1886.6759999999999</v>
      </c>
      <c r="D23" s="16">
        <v>0</v>
      </c>
      <c r="E23" s="340">
        <v>1583.2860000000001</v>
      </c>
      <c r="F23" s="341">
        <v>1852.1759999999999</v>
      </c>
      <c r="G23" s="354">
        <f t="shared" si="1"/>
        <v>-268.88999999999987</v>
      </c>
      <c r="H23" s="620">
        <v>2256.6390000000001</v>
      </c>
      <c r="I23" s="622">
        <v>0</v>
      </c>
      <c r="J23" s="623">
        <v>1827.636</v>
      </c>
      <c r="K23" s="624">
        <v>2227.3890000000001</v>
      </c>
      <c r="L23" s="621">
        <v>-399.75300000000016</v>
      </c>
      <c r="N23" s="606">
        <f t="shared" si="2"/>
        <v>4143.3150000000005</v>
      </c>
      <c r="O23" s="606">
        <f t="shared" si="3"/>
        <v>0</v>
      </c>
      <c r="P23" s="606">
        <f t="shared" si="4"/>
        <v>3410.922</v>
      </c>
      <c r="Q23" s="606">
        <f t="shared" si="5"/>
        <v>4079.5650000000001</v>
      </c>
      <c r="R23" s="606">
        <f t="shared" si="6"/>
        <v>-668.64300000000003</v>
      </c>
      <c r="T23" s="606">
        <f t="shared" si="7"/>
        <v>3410.922</v>
      </c>
      <c r="U23" s="606">
        <f t="shared" si="8"/>
        <v>4079.5650000000001</v>
      </c>
    </row>
    <row r="24" spans="1:21">
      <c r="A24" s="302">
        <v>13</v>
      </c>
      <c r="B24" s="303" t="s">
        <v>832</v>
      </c>
      <c r="C24" s="355">
        <v>1574.0119999999999</v>
      </c>
      <c r="D24" s="16">
        <v>0</v>
      </c>
      <c r="E24" s="340">
        <v>1048.904</v>
      </c>
      <c r="F24" s="341">
        <v>1544.5519999999999</v>
      </c>
      <c r="G24" s="354">
        <f t="shared" si="1"/>
        <v>-495.64799999999991</v>
      </c>
      <c r="H24" s="620">
        <v>2042.6010000000001</v>
      </c>
      <c r="I24" s="625">
        <v>0</v>
      </c>
      <c r="J24" s="626">
        <v>1908.9490000000001</v>
      </c>
      <c r="K24" s="627">
        <v>2016.6990000000001</v>
      </c>
      <c r="L24" s="621">
        <v>-107.75</v>
      </c>
      <c r="N24" s="606">
        <f t="shared" si="2"/>
        <v>3616.6130000000003</v>
      </c>
      <c r="O24" s="606">
        <f t="shared" si="3"/>
        <v>0</v>
      </c>
      <c r="P24" s="606">
        <f t="shared" si="4"/>
        <v>2957.8530000000001</v>
      </c>
      <c r="Q24" s="606">
        <f t="shared" si="5"/>
        <v>3561.2510000000002</v>
      </c>
      <c r="R24" s="606">
        <f t="shared" si="6"/>
        <v>-603.39799999999991</v>
      </c>
      <c r="T24" s="606">
        <f t="shared" si="7"/>
        <v>2957.8530000000001</v>
      </c>
      <c r="U24" s="606">
        <f t="shared" si="8"/>
        <v>3561.2510000000002</v>
      </c>
    </row>
    <row r="25" spans="1:21">
      <c r="A25" s="302">
        <v>14</v>
      </c>
      <c r="B25" s="303" t="s">
        <v>833</v>
      </c>
      <c r="C25" s="355">
        <v>1248.7860000000001</v>
      </c>
      <c r="D25" s="16">
        <v>0</v>
      </c>
      <c r="E25" s="340">
        <v>854.08799999999997</v>
      </c>
      <c r="F25" s="341">
        <v>1224.21</v>
      </c>
      <c r="G25" s="354">
        <f t="shared" si="1"/>
        <v>-370.12200000000007</v>
      </c>
      <c r="H25" s="620">
        <v>1413.6379999999999</v>
      </c>
      <c r="I25" s="625">
        <v>0</v>
      </c>
      <c r="J25" s="626">
        <v>750.39</v>
      </c>
      <c r="K25" s="627">
        <v>1393.55</v>
      </c>
      <c r="L25" s="621">
        <v>-643.16</v>
      </c>
      <c r="N25" s="606">
        <f t="shared" si="2"/>
        <v>2662.424</v>
      </c>
      <c r="O25" s="606">
        <f t="shared" si="3"/>
        <v>0</v>
      </c>
      <c r="P25" s="606">
        <f t="shared" si="4"/>
        <v>1604.4780000000001</v>
      </c>
      <c r="Q25" s="606">
        <f t="shared" si="5"/>
        <v>2617.7600000000002</v>
      </c>
      <c r="R25" s="606">
        <f t="shared" si="6"/>
        <v>-1013.282</v>
      </c>
      <c r="T25" s="606">
        <f t="shared" si="7"/>
        <v>1604.4780000000001</v>
      </c>
      <c r="U25" s="606">
        <f t="shared" si="8"/>
        <v>2617.7600000000002</v>
      </c>
    </row>
    <row r="26" spans="1:21" s="297" customFormat="1">
      <c r="A26" s="302">
        <v>15</v>
      </c>
      <c r="B26" s="303" t="s">
        <v>834</v>
      </c>
      <c r="C26" s="355">
        <v>394.85599999999999</v>
      </c>
      <c r="D26" s="16">
        <v>0</v>
      </c>
      <c r="E26" s="340">
        <v>237.29900000000001</v>
      </c>
      <c r="F26" s="341">
        <v>387.84800000000001</v>
      </c>
      <c r="G26" s="354">
        <f t="shared" si="1"/>
        <v>-150.54900000000001</v>
      </c>
      <c r="H26" s="620">
        <v>575.91600000000005</v>
      </c>
      <c r="I26" s="625">
        <v>0</v>
      </c>
      <c r="J26" s="626">
        <v>418.26100000000002</v>
      </c>
      <c r="K26" s="627">
        <v>569.04</v>
      </c>
      <c r="L26" s="621">
        <v>-150.77899999999994</v>
      </c>
      <c r="N26" s="606">
        <f t="shared" si="2"/>
        <v>970.77200000000005</v>
      </c>
      <c r="O26" s="606">
        <f t="shared" si="3"/>
        <v>0</v>
      </c>
      <c r="P26" s="606">
        <f t="shared" si="4"/>
        <v>655.56000000000006</v>
      </c>
      <c r="Q26" s="606">
        <f t="shared" si="5"/>
        <v>956.88799999999992</v>
      </c>
      <c r="R26" s="606">
        <f t="shared" si="6"/>
        <v>-301.32799999999997</v>
      </c>
      <c r="T26" s="606">
        <f t="shared" si="7"/>
        <v>655.56000000000006</v>
      </c>
      <c r="U26" s="606">
        <f t="shared" si="8"/>
        <v>956.88799999999992</v>
      </c>
    </row>
    <row r="27" spans="1:21" s="297" customFormat="1">
      <c r="A27" s="302">
        <v>16</v>
      </c>
      <c r="B27" s="303" t="s">
        <v>835</v>
      </c>
      <c r="C27" s="355">
        <v>548.96600000000001</v>
      </c>
      <c r="D27" s="16">
        <v>0</v>
      </c>
      <c r="E27" s="340">
        <v>388.58699999999999</v>
      </c>
      <c r="F27" s="341">
        <v>538.38199999999995</v>
      </c>
      <c r="G27" s="354">
        <f t="shared" si="1"/>
        <v>-149.79499999999996</v>
      </c>
      <c r="H27" s="620">
        <v>675.93899999999996</v>
      </c>
      <c r="I27" s="628">
        <v>0</v>
      </c>
      <c r="J27" s="629">
        <v>282.05099999999999</v>
      </c>
      <c r="K27" s="630">
        <v>666.63300000000004</v>
      </c>
      <c r="L27" s="621">
        <v>-384.58200000000005</v>
      </c>
      <c r="N27" s="606">
        <f t="shared" si="2"/>
        <v>1224.905</v>
      </c>
      <c r="O27" s="606">
        <f t="shared" si="3"/>
        <v>0</v>
      </c>
      <c r="P27" s="606">
        <f t="shared" si="4"/>
        <v>670.63799999999992</v>
      </c>
      <c r="Q27" s="606">
        <f t="shared" si="5"/>
        <v>1205.0149999999999</v>
      </c>
      <c r="R27" s="606">
        <f t="shared" si="6"/>
        <v>-534.37699999999995</v>
      </c>
      <c r="T27" s="606">
        <f t="shared" si="7"/>
        <v>670.63799999999992</v>
      </c>
      <c r="U27" s="606">
        <f t="shared" si="8"/>
        <v>1205.0149999999999</v>
      </c>
    </row>
    <row r="28" spans="1:21" s="297" customFormat="1">
      <c r="A28" s="302">
        <v>17</v>
      </c>
      <c r="B28" s="303" t="s">
        <v>836</v>
      </c>
      <c r="C28" s="355">
        <v>1991.1980000000001</v>
      </c>
      <c r="D28" s="16">
        <v>0</v>
      </c>
      <c r="E28" s="340">
        <v>1450.556</v>
      </c>
      <c r="F28" s="341">
        <v>1952.114</v>
      </c>
      <c r="G28" s="354">
        <f t="shared" si="1"/>
        <v>-501.55799999999999</v>
      </c>
      <c r="H28" s="620">
        <v>2043.8219999999999</v>
      </c>
      <c r="I28" s="620">
        <v>0</v>
      </c>
      <c r="J28" s="620">
        <v>1984.883</v>
      </c>
      <c r="K28" s="620">
        <v>2014.95</v>
      </c>
      <c r="L28" s="621">
        <v>-30.067000000000007</v>
      </c>
      <c r="N28" s="606">
        <f t="shared" si="2"/>
        <v>4035.02</v>
      </c>
      <c r="O28" s="606">
        <f t="shared" si="3"/>
        <v>0</v>
      </c>
      <c r="P28" s="606">
        <f t="shared" si="4"/>
        <v>3435.4390000000003</v>
      </c>
      <c r="Q28" s="606">
        <f t="shared" si="5"/>
        <v>3967.0640000000003</v>
      </c>
      <c r="R28" s="606">
        <f t="shared" si="6"/>
        <v>-531.625</v>
      </c>
      <c r="T28" s="606">
        <f t="shared" si="7"/>
        <v>3435.4390000000003</v>
      </c>
      <c r="U28" s="606">
        <f t="shared" si="8"/>
        <v>3967.0640000000003</v>
      </c>
    </row>
    <row r="29" spans="1:21" s="297" customFormat="1">
      <c r="A29" s="302">
        <v>18</v>
      </c>
      <c r="B29" s="303" t="s">
        <v>837</v>
      </c>
      <c r="C29" s="355">
        <v>1169.146</v>
      </c>
      <c r="D29" s="16">
        <v>0</v>
      </c>
      <c r="E29" s="340">
        <v>649.86300000000006</v>
      </c>
      <c r="F29" s="341">
        <v>1147.81</v>
      </c>
      <c r="G29" s="354">
        <f t="shared" si="1"/>
        <v>-497.94699999999989</v>
      </c>
      <c r="H29" s="620">
        <v>1323.1020000000001</v>
      </c>
      <c r="I29" s="620">
        <v>0</v>
      </c>
      <c r="J29" s="620">
        <v>870.92700000000002</v>
      </c>
      <c r="K29" s="620">
        <v>1307.0820000000001</v>
      </c>
      <c r="L29" s="621">
        <v>-436.15500000000009</v>
      </c>
      <c r="N29" s="606">
        <f t="shared" si="2"/>
        <v>2492.248</v>
      </c>
      <c r="O29" s="606">
        <f t="shared" si="3"/>
        <v>0</v>
      </c>
      <c r="P29" s="606">
        <f t="shared" si="4"/>
        <v>1520.79</v>
      </c>
      <c r="Q29" s="606">
        <f t="shared" si="5"/>
        <v>2454.8919999999998</v>
      </c>
      <c r="R29" s="606">
        <f t="shared" si="6"/>
        <v>-934.10199999999998</v>
      </c>
      <c r="T29" s="606">
        <f t="shared" si="7"/>
        <v>1520.79</v>
      </c>
      <c r="U29" s="606">
        <f t="shared" si="8"/>
        <v>2454.8919999999998</v>
      </c>
    </row>
    <row r="30" spans="1:21" s="297" customFormat="1">
      <c r="A30" s="302">
        <v>19</v>
      </c>
      <c r="B30" s="303" t="s">
        <v>838</v>
      </c>
      <c r="C30" s="355">
        <v>2847.614</v>
      </c>
      <c r="D30" s="16">
        <v>0</v>
      </c>
      <c r="E30" s="340">
        <v>1687.9090000000001</v>
      </c>
      <c r="F30" s="341">
        <v>2813.114</v>
      </c>
      <c r="G30" s="354">
        <f t="shared" si="1"/>
        <v>-1125.2049999999999</v>
      </c>
      <c r="H30" s="620">
        <v>3328.9380000000001</v>
      </c>
      <c r="I30" s="620">
        <v>0</v>
      </c>
      <c r="J30" s="620">
        <v>2241.279</v>
      </c>
      <c r="K30" s="620">
        <v>3279.2489999999998</v>
      </c>
      <c r="L30" s="621">
        <v>-1037.9699999999998</v>
      </c>
      <c r="N30" s="606">
        <f t="shared" si="2"/>
        <v>6176.5519999999997</v>
      </c>
      <c r="O30" s="606">
        <f t="shared" si="3"/>
        <v>0</v>
      </c>
      <c r="P30" s="606">
        <f t="shared" si="4"/>
        <v>3929.1880000000001</v>
      </c>
      <c r="Q30" s="606">
        <f t="shared" si="5"/>
        <v>6092.3629999999994</v>
      </c>
      <c r="R30" s="606">
        <f t="shared" si="6"/>
        <v>-2163.1749999999997</v>
      </c>
      <c r="T30" s="606">
        <f t="shared" si="7"/>
        <v>3929.1880000000001</v>
      </c>
      <c r="U30" s="606">
        <f t="shared" si="8"/>
        <v>6092.3629999999994</v>
      </c>
    </row>
    <row r="31" spans="1:21" s="297" customFormat="1">
      <c r="A31" s="302">
        <v>20</v>
      </c>
      <c r="B31" s="303" t="s">
        <v>839</v>
      </c>
      <c r="C31" s="355">
        <v>1168.53</v>
      </c>
      <c r="D31" s="16">
        <v>0</v>
      </c>
      <c r="E31" s="340">
        <v>899.77800000000002</v>
      </c>
      <c r="F31" s="341">
        <v>1146.654</v>
      </c>
      <c r="G31" s="354">
        <f t="shared" si="1"/>
        <v>-246.87599999999998</v>
      </c>
      <c r="H31" s="620">
        <v>1452.7260000000001</v>
      </c>
      <c r="I31" s="620">
        <v>0</v>
      </c>
      <c r="J31" s="620">
        <v>1063.9090000000001</v>
      </c>
      <c r="K31" s="620">
        <v>1435.32</v>
      </c>
      <c r="L31" s="621">
        <v>-371.41099999999983</v>
      </c>
      <c r="N31" s="606">
        <f t="shared" si="2"/>
        <v>2621.2560000000003</v>
      </c>
      <c r="O31" s="606">
        <f t="shared" si="3"/>
        <v>0</v>
      </c>
      <c r="P31" s="606">
        <f t="shared" si="4"/>
        <v>1963.6870000000001</v>
      </c>
      <c r="Q31" s="606">
        <f t="shared" si="5"/>
        <v>2581.9740000000002</v>
      </c>
      <c r="R31" s="606">
        <f t="shared" si="6"/>
        <v>-618.28699999999981</v>
      </c>
      <c r="T31" s="606">
        <f t="shared" si="7"/>
        <v>1963.6870000000001</v>
      </c>
      <c r="U31" s="606">
        <f t="shared" si="8"/>
        <v>2581.9740000000002</v>
      </c>
    </row>
    <row r="32" spans="1:21" s="297" customFormat="1">
      <c r="A32" s="302">
        <v>21</v>
      </c>
      <c r="B32" s="303" t="s">
        <v>840</v>
      </c>
      <c r="C32" s="355">
        <v>2039.664</v>
      </c>
      <c r="D32" s="16">
        <v>0</v>
      </c>
      <c r="E32" s="340">
        <v>1498.1220000000001</v>
      </c>
      <c r="F32" s="341">
        <v>2001.2280000000001</v>
      </c>
      <c r="G32" s="354">
        <f t="shared" si="1"/>
        <v>-503.10599999999999</v>
      </c>
      <c r="H32" s="620">
        <v>2524.0709999999999</v>
      </c>
      <c r="I32" s="620">
        <v>0</v>
      </c>
      <c r="J32" s="620">
        <v>2077.7449999999999</v>
      </c>
      <c r="K32" s="620">
        <v>2492.4450000000002</v>
      </c>
      <c r="L32" s="621">
        <v>-414.70000000000027</v>
      </c>
      <c r="N32" s="606">
        <f t="shared" si="2"/>
        <v>4563.7349999999997</v>
      </c>
      <c r="O32" s="606">
        <f t="shared" si="3"/>
        <v>0</v>
      </c>
      <c r="P32" s="606">
        <f t="shared" si="4"/>
        <v>3575.8670000000002</v>
      </c>
      <c r="Q32" s="606">
        <f t="shared" si="5"/>
        <v>4493.6730000000007</v>
      </c>
      <c r="R32" s="606">
        <f t="shared" si="6"/>
        <v>-917.80600000000027</v>
      </c>
      <c r="T32" s="606">
        <f t="shared" si="7"/>
        <v>3575.8670000000002</v>
      </c>
      <c r="U32" s="606">
        <f t="shared" si="8"/>
        <v>4493.6730000000007</v>
      </c>
    </row>
    <row r="33" spans="1:21" s="297" customFormat="1">
      <c r="A33" s="302">
        <v>22</v>
      </c>
      <c r="B33" s="303" t="s">
        <v>841</v>
      </c>
      <c r="C33" s="355">
        <v>1288.232</v>
      </c>
      <c r="D33" s="16">
        <v>0</v>
      </c>
      <c r="E33" s="340">
        <v>787.51199999999994</v>
      </c>
      <c r="F33" s="341">
        <v>1266.1880000000001</v>
      </c>
      <c r="G33" s="354">
        <f t="shared" si="1"/>
        <v>-478.67600000000016</v>
      </c>
      <c r="H33" s="620">
        <v>1340.6579999999999</v>
      </c>
      <c r="I33" s="620">
        <v>0</v>
      </c>
      <c r="J33" s="620">
        <v>763.98699999999997</v>
      </c>
      <c r="K33" s="620">
        <v>1325.682</v>
      </c>
      <c r="L33" s="621">
        <v>-561.69500000000005</v>
      </c>
      <c r="N33" s="606">
        <f t="shared" si="2"/>
        <v>2628.89</v>
      </c>
      <c r="O33" s="606">
        <f t="shared" si="3"/>
        <v>0</v>
      </c>
      <c r="P33" s="606">
        <f t="shared" si="4"/>
        <v>1551.4989999999998</v>
      </c>
      <c r="Q33" s="606">
        <f t="shared" si="5"/>
        <v>2591.87</v>
      </c>
      <c r="R33" s="606">
        <f t="shared" si="6"/>
        <v>-1040.3710000000001</v>
      </c>
      <c r="T33" s="606">
        <f t="shared" si="7"/>
        <v>1551.4989999999998</v>
      </c>
      <c r="U33" s="606">
        <f t="shared" si="8"/>
        <v>2591.87</v>
      </c>
    </row>
    <row r="34" spans="1:21" s="297" customFormat="1">
      <c r="A34" s="302">
        <v>23</v>
      </c>
      <c r="B34" s="303" t="s">
        <v>842</v>
      </c>
      <c r="C34" s="355">
        <v>1984.73</v>
      </c>
      <c r="D34" s="16">
        <v>0</v>
      </c>
      <c r="E34" s="340">
        <v>1541.549</v>
      </c>
      <c r="F34" s="341">
        <v>1948.874</v>
      </c>
      <c r="G34" s="354">
        <f t="shared" si="1"/>
        <v>-407.32500000000005</v>
      </c>
      <c r="H34" s="620">
        <v>2933.4090000000001</v>
      </c>
      <c r="I34" s="620">
        <v>0</v>
      </c>
      <c r="J34" s="620">
        <v>2090.21</v>
      </c>
      <c r="K34" s="620">
        <v>2898.8969999999999</v>
      </c>
      <c r="L34" s="621">
        <v>-808.6869999999999</v>
      </c>
      <c r="N34" s="606">
        <f t="shared" si="2"/>
        <v>4918.1390000000001</v>
      </c>
      <c r="O34" s="606">
        <f t="shared" si="3"/>
        <v>0</v>
      </c>
      <c r="P34" s="606">
        <f t="shared" si="4"/>
        <v>3631.759</v>
      </c>
      <c r="Q34" s="606">
        <f t="shared" si="5"/>
        <v>4847.7709999999997</v>
      </c>
      <c r="R34" s="606">
        <f t="shared" si="6"/>
        <v>-1216.0119999999999</v>
      </c>
      <c r="T34" s="606">
        <f t="shared" si="7"/>
        <v>3631.759</v>
      </c>
      <c r="U34" s="606">
        <f t="shared" si="8"/>
        <v>4847.7709999999997</v>
      </c>
    </row>
    <row r="35" spans="1:21" s="297" customFormat="1">
      <c r="A35" s="302">
        <v>24</v>
      </c>
      <c r="B35" s="303" t="s">
        <v>843</v>
      </c>
      <c r="C35" s="355">
        <v>1965.0840000000001</v>
      </c>
      <c r="D35" s="16">
        <v>0</v>
      </c>
      <c r="E35" s="340">
        <v>1404.2750000000001</v>
      </c>
      <c r="F35" s="341">
        <v>1927.164</v>
      </c>
      <c r="G35" s="354">
        <f t="shared" si="1"/>
        <v>-522.8889999999999</v>
      </c>
      <c r="H35" s="620">
        <v>2714.3490000000002</v>
      </c>
      <c r="I35" s="620">
        <v>0</v>
      </c>
      <c r="J35" s="620">
        <v>1590.278</v>
      </c>
      <c r="K35" s="620">
        <v>2677.1970000000001</v>
      </c>
      <c r="L35" s="621">
        <v>-1086.9190000000001</v>
      </c>
      <c r="N35" s="606">
        <f t="shared" si="2"/>
        <v>4679.433</v>
      </c>
      <c r="O35" s="606">
        <f t="shared" si="3"/>
        <v>0</v>
      </c>
      <c r="P35" s="606">
        <f t="shared" si="4"/>
        <v>2994.5529999999999</v>
      </c>
      <c r="Q35" s="606">
        <f t="shared" si="5"/>
        <v>4604.3609999999999</v>
      </c>
      <c r="R35" s="606">
        <f t="shared" si="6"/>
        <v>-1609.808</v>
      </c>
      <c r="T35" s="606">
        <f t="shared" si="7"/>
        <v>2994.5529999999999</v>
      </c>
      <c r="U35" s="606">
        <f t="shared" si="8"/>
        <v>4604.3609999999999</v>
      </c>
    </row>
    <row r="36" spans="1:21" s="297" customFormat="1">
      <c r="A36" s="302">
        <v>25</v>
      </c>
      <c r="B36" s="303" t="s">
        <v>844</v>
      </c>
      <c r="C36" s="355">
        <v>1186.5260000000001</v>
      </c>
      <c r="D36" s="16">
        <v>0</v>
      </c>
      <c r="E36" s="340">
        <v>770.05600000000004</v>
      </c>
      <c r="F36" s="341">
        <v>1163.7739999999999</v>
      </c>
      <c r="G36" s="354">
        <f t="shared" si="1"/>
        <v>-393.71799999999985</v>
      </c>
      <c r="H36" s="620">
        <v>1540.473</v>
      </c>
      <c r="I36" s="620">
        <v>0</v>
      </c>
      <c r="J36" s="620">
        <v>1405.864</v>
      </c>
      <c r="K36" s="620">
        <v>1519.665</v>
      </c>
      <c r="L36" s="621">
        <v>-113.80099999999993</v>
      </c>
      <c r="N36" s="606">
        <f t="shared" si="2"/>
        <v>2726.9989999999998</v>
      </c>
      <c r="O36" s="606">
        <f t="shared" si="3"/>
        <v>0</v>
      </c>
      <c r="P36" s="606">
        <f t="shared" si="4"/>
        <v>2175.92</v>
      </c>
      <c r="Q36" s="606">
        <f t="shared" si="5"/>
        <v>2683.4389999999999</v>
      </c>
      <c r="R36" s="606">
        <f t="shared" si="6"/>
        <v>-507.51899999999978</v>
      </c>
      <c r="T36" s="606">
        <f t="shared" si="7"/>
        <v>2175.92</v>
      </c>
      <c r="U36" s="606">
        <f t="shared" si="8"/>
        <v>2683.4389999999999</v>
      </c>
    </row>
    <row r="37" spans="1:21" s="297" customFormat="1">
      <c r="A37" s="302">
        <v>26</v>
      </c>
      <c r="B37" s="303" t="s">
        <v>845</v>
      </c>
      <c r="C37" s="355">
        <v>3065.1280000000002</v>
      </c>
      <c r="D37" s="16">
        <v>0</v>
      </c>
      <c r="E37" s="340">
        <v>1869.2750000000001</v>
      </c>
      <c r="F37" s="341">
        <v>3016.636</v>
      </c>
      <c r="G37" s="354">
        <f t="shared" si="1"/>
        <v>-1147.3609999999999</v>
      </c>
      <c r="H37" s="620">
        <v>3096.6559999999999</v>
      </c>
      <c r="I37" s="620">
        <v>0</v>
      </c>
      <c r="J37" s="620">
        <v>873.64300000000003</v>
      </c>
      <c r="K37" s="620">
        <v>3063.252</v>
      </c>
      <c r="L37" s="621">
        <v>-2189.6089999999999</v>
      </c>
      <c r="N37" s="606">
        <f t="shared" si="2"/>
        <v>6161.7839999999997</v>
      </c>
      <c r="O37" s="606">
        <f t="shared" si="3"/>
        <v>0</v>
      </c>
      <c r="P37" s="606">
        <f t="shared" si="4"/>
        <v>2742.9180000000001</v>
      </c>
      <c r="Q37" s="606">
        <f t="shared" si="5"/>
        <v>6079.8879999999999</v>
      </c>
      <c r="R37" s="606">
        <f t="shared" si="6"/>
        <v>-3336.97</v>
      </c>
      <c r="T37" s="606">
        <f t="shared" si="7"/>
        <v>2742.9180000000001</v>
      </c>
      <c r="U37" s="606">
        <f t="shared" si="8"/>
        <v>6079.8879999999999</v>
      </c>
    </row>
    <row r="38" spans="1:21" s="297" customFormat="1">
      <c r="A38" s="302">
        <v>27</v>
      </c>
      <c r="B38" s="303" t="s">
        <v>846</v>
      </c>
      <c r="C38" s="355">
        <v>1623.27</v>
      </c>
      <c r="D38" s="16">
        <v>0</v>
      </c>
      <c r="E38" s="340">
        <v>728.00599999999997</v>
      </c>
      <c r="F38" s="341">
        <v>1591.086</v>
      </c>
      <c r="G38" s="354">
        <f t="shared" si="1"/>
        <v>-863.08</v>
      </c>
      <c r="H38" s="620">
        <v>2079.9740000000002</v>
      </c>
      <c r="I38" s="620">
        <v>0</v>
      </c>
      <c r="J38" s="620">
        <v>1004.877</v>
      </c>
      <c r="K38" s="620">
        <v>2047.896</v>
      </c>
      <c r="L38" s="621">
        <v>-1043.019</v>
      </c>
      <c r="N38" s="606">
        <f t="shared" si="2"/>
        <v>3703.2440000000001</v>
      </c>
      <c r="O38" s="606">
        <f t="shared" si="3"/>
        <v>0</v>
      </c>
      <c r="P38" s="606">
        <f t="shared" si="4"/>
        <v>1732.8829999999998</v>
      </c>
      <c r="Q38" s="606">
        <f t="shared" si="5"/>
        <v>3638.982</v>
      </c>
      <c r="R38" s="606">
        <f t="shared" si="6"/>
        <v>-1906.0990000000002</v>
      </c>
      <c r="T38" s="606">
        <f t="shared" si="7"/>
        <v>1732.8829999999998</v>
      </c>
      <c r="U38" s="606">
        <f t="shared" si="8"/>
        <v>3638.982</v>
      </c>
    </row>
    <row r="39" spans="1:21" s="297" customFormat="1">
      <c r="A39" s="302">
        <v>28</v>
      </c>
      <c r="B39" s="303" t="s">
        <v>847</v>
      </c>
      <c r="C39" s="355">
        <v>2654.2779999999998</v>
      </c>
      <c r="D39" s="16">
        <v>0</v>
      </c>
      <c r="E39" s="340">
        <v>1749.9860000000001</v>
      </c>
      <c r="F39" s="341">
        <v>2602.39</v>
      </c>
      <c r="G39" s="354">
        <f t="shared" si="1"/>
        <v>-852.40399999999977</v>
      </c>
      <c r="H39" s="620">
        <v>2913.232</v>
      </c>
      <c r="I39" s="620">
        <v>0</v>
      </c>
      <c r="J39" s="620">
        <v>2616.0590000000002</v>
      </c>
      <c r="K39" s="620">
        <v>2870.6170000000002</v>
      </c>
      <c r="L39" s="621">
        <v>-254.55799999999999</v>
      </c>
      <c r="N39" s="606">
        <f t="shared" si="2"/>
        <v>5567.51</v>
      </c>
      <c r="O39" s="606">
        <f t="shared" si="3"/>
        <v>0</v>
      </c>
      <c r="P39" s="606">
        <f t="shared" si="4"/>
        <v>4366.0450000000001</v>
      </c>
      <c r="Q39" s="606">
        <f t="shared" si="5"/>
        <v>5473.0069999999996</v>
      </c>
      <c r="R39" s="606">
        <f t="shared" si="6"/>
        <v>-1106.9619999999998</v>
      </c>
      <c r="T39" s="606">
        <f t="shared" si="7"/>
        <v>4366.0450000000001</v>
      </c>
      <c r="U39" s="606">
        <f t="shared" si="8"/>
        <v>5473.0069999999996</v>
      </c>
    </row>
    <row r="40" spans="1:21" s="297" customFormat="1">
      <c r="A40" s="302">
        <v>29</v>
      </c>
      <c r="B40" s="303" t="s">
        <v>848</v>
      </c>
      <c r="C40" s="355">
        <v>1496.088</v>
      </c>
      <c r="D40" s="16">
        <v>0</v>
      </c>
      <c r="E40" s="340">
        <v>1231.326</v>
      </c>
      <c r="F40" s="341">
        <v>1471.7280000000001</v>
      </c>
      <c r="G40" s="354">
        <f t="shared" si="1"/>
        <v>-240.40200000000004</v>
      </c>
      <c r="H40" s="620">
        <v>1451.807</v>
      </c>
      <c r="I40" s="620">
        <v>0</v>
      </c>
      <c r="J40" s="620">
        <v>829.72699999999998</v>
      </c>
      <c r="K40" s="620">
        <v>1436.8489999999999</v>
      </c>
      <c r="L40" s="621">
        <v>-607.12199999999996</v>
      </c>
      <c r="N40" s="606">
        <f t="shared" si="2"/>
        <v>2947.895</v>
      </c>
      <c r="O40" s="606">
        <f t="shared" si="3"/>
        <v>0</v>
      </c>
      <c r="P40" s="606">
        <f t="shared" si="4"/>
        <v>2061.0529999999999</v>
      </c>
      <c r="Q40" s="606">
        <f t="shared" si="5"/>
        <v>2908.5770000000002</v>
      </c>
      <c r="R40" s="606">
        <f t="shared" si="6"/>
        <v>-847.524</v>
      </c>
      <c r="T40" s="606">
        <f t="shared" si="7"/>
        <v>2061.0529999999999</v>
      </c>
      <c r="U40" s="606">
        <f t="shared" si="8"/>
        <v>2908.5770000000002</v>
      </c>
    </row>
    <row r="41" spans="1:21" s="297" customFormat="1">
      <c r="A41" s="302">
        <v>30</v>
      </c>
      <c r="B41" s="303" t="s">
        <v>849</v>
      </c>
      <c r="C41" s="355">
        <v>3533.3319999999999</v>
      </c>
      <c r="D41" s="16">
        <v>0</v>
      </c>
      <c r="E41" s="340">
        <v>2351.587</v>
      </c>
      <c r="F41" s="341">
        <v>3466.252</v>
      </c>
      <c r="G41" s="354">
        <f t="shared" si="1"/>
        <v>-1114.665</v>
      </c>
      <c r="H41" s="620">
        <v>4199.32</v>
      </c>
      <c r="I41" s="620">
        <v>0</v>
      </c>
      <c r="J41" s="620">
        <v>3242.9920000000002</v>
      </c>
      <c r="K41" s="620">
        <v>4141.5039999999999</v>
      </c>
      <c r="L41" s="621">
        <v>-898.51199999999972</v>
      </c>
      <c r="N41" s="606">
        <f t="shared" si="2"/>
        <v>7732.652</v>
      </c>
      <c r="O41" s="606">
        <f t="shared" si="3"/>
        <v>0</v>
      </c>
      <c r="P41" s="606">
        <f t="shared" si="4"/>
        <v>5594.5789999999997</v>
      </c>
      <c r="Q41" s="606">
        <f t="shared" si="5"/>
        <v>7607.7559999999994</v>
      </c>
      <c r="R41" s="606">
        <f t="shared" si="6"/>
        <v>-2013.1769999999997</v>
      </c>
      <c r="T41" s="606">
        <f t="shared" si="7"/>
        <v>5594.5789999999997</v>
      </c>
      <c r="U41" s="606">
        <f t="shared" si="8"/>
        <v>7607.7559999999994</v>
      </c>
    </row>
    <row r="42" spans="1:21" s="297" customFormat="1">
      <c r="A42" s="302">
        <v>31</v>
      </c>
      <c r="B42" s="303" t="s">
        <v>850</v>
      </c>
      <c r="C42" s="355">
        <v>3626.5459999999998</v>
      </c>
      <c r="D42" s="16">
        <v>0</v>
      </c>
      <c r="E42" s="340">
        <v>2509.6709999999998</v>
      </c>
      <c r="F42" s="341">
        <v>3556.5619999999999</v>
      </c>
      <c r="G42" s="354">
        <f t="shared" si="1"/>
        <v>-1046.8910000000001</v>
      </c>
      <c r="H42" s="620">
        <v>3830.7719999999999</v>
      </c>
      <c r="I42" s="620">
        <v>0</v>
      </c>
      <c r="J42" s="620">
        <v>4252.4719999999998</v>
      </c>
      <c r="K42" s="620">
        <v>3775.89</v>
      </c>
      <c r="L42" s="621">
        <v>476.58199999999988</v>
      </c>
      <c r="N42" s="606">
        <f t="shared" si="2"/>
        <v>7457.3179999999993</v>
      </c>
      <c r="O42" s="606">
        <f t="shared" si="3"/>
        <v>0</v>
      </c>
      <c r="P42" s="606">
        <f t="shared" si="4"/>
        <v>6762.143</v>
      </c>
      <c r="Q42" s="606">
        <f t="shared" si="5"/>
        <v>7332.4519999999993</v>
      </c>
      <c r="R42" s="606">
        <f t="shared" si="6"/>
        <v>-570.3090000000002</v>
      </c>
      <c r="T42" s="606">
        <f t="shared" si="7"/>
        <v>6762.143</v>
      </c>
      <c r="U42" s="606">
        <f t="shared" si="8"/>
        <v>7332.4519999999993</v>
      </c>
    </row>
    <row r="43" spans="1:21" s="297" customFormat="1">
      <c r="A43" s="302">
        <v>32</v>
      </c>
      <c r="B43" s="303" t="s">
        <v>851</v>
      </c>
      <c r="C43" s="355">
        <v>2072.1799999999998</v>
      </c>
      <c r="D43" s="16">
        <v>0</v>
      </c>
      <c r="E43" s="340">
        <v>974.28300000000002</v>
      </c>
      <c r="F43" s="341">
        <v>2037.104</v>
      </c>
      <c r="G43" s="354">
        <f t="shared" si="1"/>
        <v>-1062.8209999999999</v>
      </c>
      <c r="H43" s="620">
        <v>2462.1060000000002</v>
      </c>
      <c r="I43" s="620">
        <v>0</v>
      </c>
      <c r="J43" s="620">
        <v>828.47699999999998</v>
      </c>
      <c r="K43" s="620">
        <v>2434.5610000000001</v>
      </c>
      <c r="L43" s="621">
        <v>-1606.0840000000003</v>
      </c>
      <c r="N43" s="606">
        <f t="shared" si="2"/>
        <v>4534.2860000000001</v>
      </c>
      <c r="O43" s="606">
        <f t="shared" si="3"/>
        <v>0</v>
      </c>
      <c r="P43" s="606">
        <f t="shared" si="4"/>
        <v>1802.76</v>
      </c>
      <c r="Q43" s="606">
        <f t="shared" si="5"/>
        <v>4471.665</v>
      </c>
      <c r="R43" s="606">
        <f t="shared" si="6"/>
        <v>-2668.9050000000002</v>
      </c>
      <c r="T43" s="606">
        <f t="shared" si="7"/>
        <v>1802.76</v>
      </c>
      <c r="U43" s="606">
        <f t="shared" si="8"/>
        <v>4471.665</v>
      </c>
    </row>
    <row r="44" spans="1:21" s="297" customFormat="1">
      <c r="A44" s="304"/>
      <c r="B44" s="305" t="s">
        <v>84</v>
      </c>
      <c r="C44" s="356">
        <f>SUM(C12:C43)</f>
        <v>57597.386000000006</v>
      </c>
      <c r="D44" s="25">
        <v>0</v>
      </c>
      <c r="E44" s="356">
        <f>SUM(E12:E43)</f>
        <v>35713.743000000002</v>
      </c>
      <c r="F44" s="356">
        <f>SUM(F12:F43)</f>
        <v>56519.858</v>
      </c>
      <c r="G44" s="356">
        <f t="shared" si="1"/>
        <v>-20806.114999999998</v>
      </c>
      <c r="H44" s="620">
        <v>68460.52</v>
      </c>
      <c r="I44" s="620">
        <v>0</v>
      </c>
      <c r="J44" s="620">
        <v>48543.413999999997</v>
      </c>
      <c r="K44" s="620">
        <v>67551.706999999995</v>
      </c>
      <c r="L44" s="621">
        <v>-19008.292999999998</v>
      </c>
      <c r="N44" s="606">
        <f t="shared" si="2"/>
        <v>126057.90600000002</v>
      </c>
      <c r="O44" s="606">
        <f t="shared" si="3"/>
        <v>0</v>
      </c>
      <c r="P44" s="606">
        <f t="shared" si="4"/>
        <v>84257.157000000007</v>
      </c>
      <c r="Q44" s="606">
        <f t="shared" si="5"/>
        <v>124071.565</v>
      </c>
      <c r="R44" s="606">
        <f t="shared" si="6"/>
        <v>-39814.407999999996</v>
      </c>
      <c r="T44" s="606">
        <f t="shared" si="7"/>
        <v>84257.157000000007</v>
      </c>
      <c r="U44" s="606">
        <f t="shared" si="8"/>
        <v>124071.565</v>
      </c>
    </row>
    <row r="45" spans="1:21">
      <c r="A45" s="17" t="s">
        <v>750</v>
      </c>
      <c r="B45" s="18"/>
      <c r="C45" s="18"/>
      <c r="D45" s="18"/>
      <c r="E45" s="18"/>
      <c r="F45" s="18"/>
      <c r="G45" s="18"/>
      <c r="H45" s="18"/>
      <c r="I45" s="18"/>
      <c r="J45" s="18"/>
      <c r="K45" s="18"/>
      <c r="L45" s="18"/>
    </row>
    <row r="46" spans="1:21" ht="15.75" customHeight="1">
      <c r="A46" s="12"/>
      <c r="B46" s="12"/>
      <c r="C46" s="12"/>
      <c r="D46" s="12"/>
      <c r="E46" s="12"/>
      <c r="F46" s="12"/>
      <c r="G46" s="12"/>
      <c r="H46" s="12"/>
      <c r="I46" s="12"/>
      <c r="J46" s="721" t="s">
        <v>1026</v>
      </c>
      <c r="K46" s="721"/>
      <c r="L46" s="721"/>
    </row>
    <row r="47" spans="1:21" ht="15">
      <c r="A47" s="12"/>
      <c r="B47" s="12"/>
      <c r="C47" s="12"/>
      <c r="D47" s="12"/>
      <c r="E47" s="12"/>
      <c r="F47" s="12"/>
      <c r="J47" s="645" t="s">
        <v>1008</v>
      </c>
      <c r="K47" s="645"/>
      <c r="L47" s="645"/>
    </row>
    <row r="48" spans="1:21">
      <c r="A48" s="12"/>
    </row>
    <row r="49" spans="1:12">
      <c r="A49" s="484"/>
      <c r="B49" s="484"/>
      <c r="C49" s="484"/>
      <c r="D49" s="484"/>
      <c r="E49" s="484"/>
      <c r="F49" s="484"/>
      <c r="G49" s="484"/>
      <c r="H49" s="484" t="s">
        <v>1025</v>
      </c>
      <c r="I49" s="484"/>
      <c r="J49" s="484"/>
      <c r="K49" s="484"/>
      <c r="L49" s="484"/>
    </row>
    <row r="50" spans="1:12" ht="15">
      <c r="J50" s="645" t="s">
        <v>1030</v>
      </c>
      <c r="K50" s="645"/>
      <c r="L50" s="645"/>
    </row>
  </sheetData>
  <mergeCells count="13">
    <mergeCell ref="A3:L3"/>
    <mergeCell ref="A2:L2"/>
    <mergeCell ref="A5:L5"/>
    <mergeCell ref="A7:B7"/>
    <mergeCell ref="J50:L50"/>
    <mergeCell ref="F7:L7"/>
    <mergeCell ref="A9:A10"/>
    <mergeCell ref="B9:B10"/>
    <mergeCell ref="J47:L47"/>
    <mergeCell ref="C9:G9"/>
    <mergeCell ref="H9:L9"/>
    <mergeCell ref="I8:L8"/>
    <mergeCell ref="J46:L46"/>
  </mergeCells>
  <phoneticPr fontId="0" type="noConversion"/>
  <printOptions horizontalCentered="1"/>
  <pageMargins left="0.70866141732283472" right="0.70866141732283472" top="0.23622047244094491" bottom="0" header="0.31496062992125984" footer="0.31496062992125984"/>
  <pageSetup paperSize="9" scale="82" orientation="landscape"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view="pageBreakPreview" topLeftCell="A31" zoomScale="120" zoomScaleSheetLayoutView="120" workbookViewId="0">
      <selection activeCell="C6" sqref="C6"/>
    </sheetView>
  </sheetViews>
  <sheetFormatPr defaultRowHeight="13.2"/>
  <cols>
    <col min="1" max="1" width="8.6640625" customWidth="1"/>
    <col min="2" max="2" width="11" customWidth="1"/>
    <col min="3" max="3" width="114.5546875" customWidth="1"/>
  </cols>
  <sheetData>
    <row r="1" spans="1:7" ht="21.75" customHeight="1">
      <c r="A1" s="641" t="s">
        <v>568</v>
      </c>
      <c r="B1" s="641"/>
      <c r="C1" s="641"/>
      <c r="D1" s="641"/>
      <c r="E1" s="271"/>
      <c r="F1" s="271"/>
      <c r="G1" s="271"/>
    </row>
    <row r="2" spans="1:7">
      <c r="A2" s="2" t="s">
        <v>69</v>
      </c>
      <c r="B2" s="2" t="s">
        <v>569</v>
      </c>
      <c r="C2" s="2" t="s">
        <v>570</v>
      </c>
    </row>
    <row r="3" spans="1:7" ht="13.8">
      <c r="A3" s="5">
        <v>1</v>
      </c>
      <c r="B3" s="272" t="s">
        <v>571</v>
      </c>
      <c r="C3" s="272" t="s">
        <v>785</v>
      </c>
    </row>
    <row r="4" spans="1:7" ht="13.8">
      <c r="A4" s="5">
        <v>2</v>
      </c>
      <c r="B4" s="272" t="s">
        <v>572</v>
      </c>
      <c r="C4" s="272" t="s">
        <v>786</v>
      </c>
    </row>
    <row r="5" spans="1:7" ht="13.8">
      <c r="A5" s="5">
        <v>3</v>
      </c>
      <c r="B5" s="272" t="s">
        <v>573</v>
      </c>
      <c r="C5" s="272" t="s">
        <v>787</v>
      </c>
    </row>
    <row r="6" spans="1:7" ht="13.8">
      <c r="A6" s="5">
        <v>4</v>
      </c>
      <c r="B6" s="272" t="s">
        <v>574</v>
      </c>
      <c r="C6" s="272" t="s">
        <v>788</v>
      </c>
    </row>
    <row r="7" spans="1:7" ht="13.8">
      <c r="A7" s="5">
        <v>5</v>
      </c>
      <c r="B7" s="272" t="s">
        <v>575</v>
      </c>
      <c r="C7" s="272" t="s">
        <v>789</v>
      </c>
    </row>
    <row r="8" spans="1:7" ht="13.8">
      <c r="A8" s="5">
        <v>6</v>
      </c>
      <c r="B8" s="272" t="s">
        <v>576</v>
      </c>
      <c r="C8" s="272" t="s">
        <v>790</v>
      </c>
    </row>
    <row r="9" spans="1:7" ht="13.8">
      <c r="A9" s="5">
        <v>7</v>
      </c>
      <c r="B9" s="272" t="s">
        <v>577</v>
      </c>
      <c r="C9" s="272" t="s">
        <v>791</v>
      </c>
    </row>
    <row r="10" spans="1:7" ht="13.8">
      <c r="A10" s="5">
        <v>8</v>
      </c>
      <c r="B10" s="272" t="s">
        <v>578</v>
      </c>
      <c r="C10" s="272" t="s">
        <v>792</v>
      </c>
    </row>
    <row r="11" spans="1:7" ht="13.8">
      <c r="A11" s="5">
        <v>9</v>
      </c>
      <c r="B11" s="272" t="s">
        <v>579</v>
      </c>
      <c r="C11" s="272" t="s">
        <v>580</v>
      </c>
    </row>
    <row r="12" spans="1:7" ht="13.8">
      <c r="A12" s="5">
        <v>10</v>
      </c>
      <c r="B12" s="272" t="s">
        <v>779</v>
      </c>
      <c r="C12" s="272" t="s">
        <v>780</v>
      </c>
    </row>
    <row r="13" spans="1:7" ht="13.8">
      <c r="A13" s="5">
        <v>11</v>
      </c>
      <c r="B13" s="272" t="s">
        <v>581</v>
      </c>
      <c r="C13" s="272" t="s">
        <v>793</v>
      </c>
    </row>
    <row r="14" spans="1:7" ht="13.8">
      <c r="A14" s="5">
        <v>12</v>
      </c>
      <c r="B14" s="272" t="s">
        <v>582</v>
      </c>
      <c r="C14" s="272" t="s">
        <v>794</v>
      </c>
    </row>
    <row r="15" spans="1:7" ht="13.8">
      <c r="A15" s="5">
        <v>13</v>
      </c>
      <c r="B15" s="272" t="s">
        <v>583</v>
      </c>
      <c r="C15" s="272" t="s">
        <v>795</v>
      </c>
    </row>
    <row r="16" spans="1:7" ht="13.8">
      <c r="A16" s="5">
        <v>14</v>
      </c>
      <c r="B16" s="272" t="s">
        <v>584</v>
      </c>
      <c r="C16" s="272" t="s">
        <v>796</v>
      </c>
    </row>
    <row r="17" spans="1:3" ht="13.8">
      <c r="A17" s="5">
        <v>15</v>
      </c>
      <c r="B17" s="272" t="s">
        <v>585</v>
      </c>
      <c r="C17" s="272" t="s">
        <v>784</v>
      </c>
    </row>
    <row r="18" spans="1:3" ht="13.8">
      <c r="A18" s="5">
        <v>16</v>
      </c>
      <c r="B18" s="272" t="s">
        <v>586</v>
      </c>
      <c r="C18" s="272" t="s">
        <v>797</v>
      </c>
    </row>
    <row r="19" spans="1:3" ht="13.8">
      <c r="A19" s="5">
        <v>17</v>
      </c>
      <c r="B19" s="272" t="s">
        <v>587</v>
      </c>
      <c r="C19" s="272" t="s">
        <v>798</v>
      </c>
    </row>
    <row r="20" spans="1:3" ht="13.8">
      <c r="A20" s="5">
        <v>18</v>
      </c>
      <c r="B20" s="272" t="s">
        <v>588</v>
      </c>
      <c r="C20" s="272" t="s">
        <v>799</v>
      </c>
    </row>
    <row r="21" spans="1:3" ht="13.8">
      <c r="A21" s="5">
        <v>19</v>
      </c>
      <c r="B21" s="272" t="s">
        <v>589</v>
      </c>
      <c r="C21" s="272" t="s">
        <v>800</v>
      </c>
    </row>
    <row r="22" spans="1:3" ht="13.8">
      <c r="A22" s="5">
        <v>20</v>
      </c>
      <c r="B22" s="272" t="s">
        <v>590</v>
      </c>
      <c r="C22" s="272" t="s">
        <v>801</v>
      </c>
    </row>
    <row r="23" spans="1:3" ht="13.8">
      <c r="A23" s="5">
        <v>21</v>
      </c>
      <c r="B23" s="272" t="s">
        <v>591</v>
      </c>
      <c r="C23" s="272" t="s">
        <v>802</v>
      </c>
    </row>
    <row r="24" spans="1:3" ht="13.8">
      <c r="A24" s="5">
        <v>22</v>
      </c>
      <c r="B24" s="272" t="s">
        <v>592</v>
      </c>
      <c r="C24" s="272" t="s">
        <v>593</v>
      </c>
    </row>
    <row r="25" spans="1:3" ht="13.8">
      <c r="A25" s="5">
        <v>23</v>
      </c>
      <c r="B25" s="272" t="s">
        <v>594</v>
      </c>
      <c r="C25" s="272" t="s">
        <v>595</v>
      </c>
    </row>
    <row r="26" spans="1:3" ht="13.8">
      <c r="A26" s="5">
        <v>24</v>
      </c>
      <c r="B26" s="272" t="s">
        <v>596</v>
      </c>
      <c r="C26" s="272" t="s">
        <v>803</v>
      </c>
    </row>
    <row r="27" spans="1:3" ht="13.8">
      <c r="A27" s="5">
        <v>25</v>
      </c>
      <c r="B27" s="272" t="s">
        <v>597</v>
      </c>
      <c r="C27" s="272" t="s">
        <v>804</v>
      </c>
    </row>
    <row r="28" spans="1:3" ht="13.8">
      <c r="A28" s="5">
        <v>26</v>
      </c>
      <c r="B28" s="272" t="s">
        <v>598</v>
      </c>
      <c r="C28" s="272" t="s">
        <v>805</v>
      </c>
    </row>
    <row r="29" spans="1:3" ht="13.8">
      <c r="A29" s="5">
        <v>27</v>
      </c>
      <c r="B29" s="272" t="s">
        <v>599</v>
      </c>
      <c r="C29" s="272" t="s">
        <v>600</v>
      </c>
    </row>
    <row r="30" spans="1:3" ht="13.8">
      <c r="A30" s="5">
        <v>28</v>
      </c>
      <c r="B30" s="272" t="s">
        <v>601</v>
      </c>
      <c r="C30" s="272" t="s">
        <v>602</v>
      </c>
    </row>
    <row r="31" spans="1:3" ht="13.8">
      <c r="A31" s="5">
        <v>29</v>
      </c>
      <c r="B31" s="272" t="s">
        <v>603</v>
      </c>
      <c r="C31" s="272" t="s">
        <v>604</v>
      </c>
    </row>
    <row r="32" spans="1:3" ht="13.8">
      <c r="A32" s="5">
        <v>30</v>
      </c>
      <c r="B32" s="272" t="s">
        <v>778</v>
      </c>
      <c r="C32" s="272" t="s">
        <v>777</v>
      </c>
    </row>
    <row r="33" spans="1:3" ht="13.8">
      <c r="A33" s="5">
        <v>31</v>
      </c>
      <c r="B33" s="272" t="s">
        <v>1011</v>
      </c>
      <c r="C33" s="272" t="s">
        <v>1012</v>
      </c>
    </row>
    <row r="34" spans="1:3" ht="13.8">
      <c r="A34" s="5">
        <v>32</v>
      </c>
      <c r="B34" s="272" t="s">
        <v>605</v>
      </c>
      <c r="C34" s="272" t="s">
        <v>606</v>
      </c>
    </row>
    <row r="35" spans="1:3" ht="13.8">
      <c r="A35" s="5">
        <v>33</v>
      </c>
      <c r="B35" s="272" t="s">
        <v>607</v>
      </c>
      <c r="C35" s="272" t="s">
        <v>606</v>
      </c>
    </row>
    <row r="36" spans="1:3" ht="13.8">
      <c r="A36" s="5">
        <v>34</v>
      </c>
      <c r="B36" s="272" t="s">
        <v>608</v>
      </c>
      <c r="C36" s="272" t="s">
        <v>609</v>
      </c>
    </row>
    <row r="37" spans="1:3" ht="13.8">
      <c r="A37" s="5">
        <v>35</v>
      </c>
      <c r="B37" s="272" t="s">
        <v>610</v>
      </c>
      <c r="C37" s="272" t="s">
        <v>611</v>
      </c>
    </row>
    <row r="38" spans="1:3" ht="13.8">
      <c r="A38" s="5">
        <v>36</v>
      </c>
      <c r="B38" s="272" t="s">
        <v>612</v>
      </c>
      <c r="C38" s="272" t="s">
        <v>613</v>
      </c>
    </row>
    <row r="39" spans="1:3" ht="13.8">
      <c r="A39" s="5">
        <v>37</v>
      </c>
      <c r="B39" s="272" t="s">
        <v>614</v>
      </c>
      <c r="C39" s="272" t="s">
        <v>615</v>
      </c>
    </row>
    <row r="40" spans="1:3" ht="13.8">
      <c r="A40" s="5">
        <v>38</v>
      </c>
      <c r="B40" s="272" t="s">
        <v>616</v>
      </c>
      <c r="C40" s="272" t="s">
        <v>617</v>
      </c>
    </row>
    <row r="41" spans="1:3" ht="13.8">
      <c r="A41" s="5">
        <v>39</v>
      </c>
      <c r="B41" s="272" t="s">
        <v>618</v>
      </c>
      <c r="C41" s="272" t="s">
        <v>619</v>
      </c>
    </row>
    <row r="42" spans="1:3" ht="13.8">
      <c r="A42" s="5">
        <v>40</v>
      </c>
      <c r="B42" s="272" t="s">
        <v>620</v>
      </c>
      <c r="C42" s="272" t="s">
        <v>621</v>
      </c>
    </row>
    <row r="43" spans="1:3" ht="13.8">
      <c r="A43" s="5">
        <v>41</v>
      </c>
      <c r="B43" s="272" t="s">
        <v>622</v>
      </c>
      <c r="C43" s="272" t="s">
        <v>806</v>
      </c>
    </row>
    <row r="44" spans="1:3" ht="13.8">
      <c r="A44" s="5">
        <v>42</v>
      </c>
      <c r="B44" s="272" t="s">
        <v>623</v>
      </c>
      <c r="C44" s="272" t="s">
        <v>624</v>
      </c>
    </row>
    <row r="45" spans="1:3" ht="13.8">
      <c r="A45" s="5">
        <v>43</v>
      </c>
      <c r="B45" s="272" t="s">
        <v>625</v>
      </c>
      <c r="C45" s="272" t="s">
        <v>626</v>
      </c>
    </row>
    <row r="46" spans="1:3" ht="13.8">
      <c r="A46" s="5">
        <v>44</v>
      </c>
      <c r="B46" s="272" t="s">
        <v>627</v>
      </c>
      <c r="C46" s="272" t="s">
        <v>628</v>
      </c>
    </row>
    <row r="47" spans="1:3" ht="13.8">
      <c r="A47" s="5">
        <v>45</v>
      </c>
      <c r="B47" s="272" t="s">
        <v>629</v>
      </c>
      <c r="C47" s="272" t="s">
        <v>630</v>
      </c>
    </row>
    <row r="48" spans="1:3" ht="13.8">
      <c r="A48" s="5">
        <v>46</v>
      </c>
      <c r="B48" s="272" t="s">
        <v>631</v>
      </c>
      <c r="C48" s="272" t="s">
        <v>632</v>
      </c>
    </row>
    <row r="49" spans="1:3" ht="13.8">
      <c r="A49" s="5">
        <v>47</v>
      </c>
      <c r="B49" s="272" t="s">
        <v>633</v>
      </c>
      <c r="C49" s="272" t="s">
        <v>807</v>
      </c>
    </row>
    <row r="50" spans="1:3" ht="13.8">
      <c r="A50" s="5">
        <v>48</v>
      </c>
      <c r="B50" s="272" t="s">
        <v>634</v>
      </c>
      <c r="C50" s="272" t="s">
        <v>808</v>
      </c>
    </row>
    <row r="51" spans="1:3" ht="13.8">
      <c r="A51" s="5">
        <v>49</v>
      </c>
      <c r="B51" s="272" t="s">
        <v>635</v>
      </c>
      <c r="C51" s="272" t="s">
        <v>636</v>
      </c>
    </row>
    <row r="52" spans="1:3" ht="13.8">
      <c r="A52" s="5">
        <v>50</v>
      </c>
      <c r="B52" s="272" t="s">
        <v>637</v>
      </c>
      <c r="C52" s="272" t="s">
        <v>638</v>
      </c>
    </row>
    <row r="53" spans="1:3" ht="13.8">
      <c r="A53" s="5">
        <v>51</v>
      </c>
      <c r="B53" s="272" t="s">
        <v>639</v>
      </c>
      <c r="C53" s="272" t="s">
        <v>640</v>
      </c>
    </row>
    <row r="54" spans="1:3" ht="13.8">
      <c r="A54" s="5">
        <v>52</v>
      </c>
      <c r="B54" s="272" t="s">
        <v>641</v>
      </c>
      <c r="C54" s="272" t="s">
        <v>809</v>
      </c>
    </row>
    <row r="55" spans="1:3" ht="13.8">
      <c r="A55" s="5">
        <v>53</v>
      </c>
      <c r="B55" s="272" t="s">
        <v>642</v>
      </c>
      <c r="C55" s="272" t="s">
        <v>810</v>
      </c>
    </row>
    <row r="56" spans="1:3" ht="13.8">
      <c r="A56" s="5">
        <v>54</v>
      </c>
      <c r="B56" s="272" t="s">
        <v>643</v>
      </c>
      <c r="C56" s="272" t="s">
        <v>811</v>
      </c>
    </row>
    <row r="57" spans="1:3" ht="13.8">
      <c r="A57" s="5">
        <v>55</v>
      </c>
      <c r="B57" s="272" t="s">
        <v>644</v>
      </c>
      <c r="C57" s="272" t="s">
        <v>812</v>
      </c>
    </row>
    <row r="58" spans="1:3" ht="13.8">
      <c r="A58" s="5">
        <v>56</v>
      </c>
      <c r="B58" s="272" t="s">
        <v>645</v>
      </c>
      <c r="C58" s="272" t="s">
        <v>813</v>
      </c>
    </row>
    <row r="59" spans="1:3" ht="13.8">
      <c r="A59" s="5">
        <v>57</v>
      </c>
      <c r="B59" s="272" t="s">
        <v>646</v>
      </c>
      <c r="C59" s="272" t="s">
        <v>814</v>
      </c>
    </row>
    <row r="60" spans="1:3" ht="13.8">
      <c r="A60" s="5">
        <v>58</v>
      </c>
      <c r="B60" s="272" t="s">
        <v>647</v>
      </c>
      <c r="C60" s="272" t="s">
        <v>815</v>
      </c>
    </row>
    <row r="61" spans="1:3" ht="13.8">
      <c r="A61" s="5">
        <v>59</v>
      </c>
      <c r="B61" s="272" t="s">
        <v>648</v>
      </c>
      <c r="C61" s="272" t="s">
        <v>816</v>
      </c>
    </row>
    <row r="62" spans="1:3" ht="13.8">
      <c r="A62" s="5">
        <v>60</v>
      </c>
      <c r="B62" s="272" t="s">
        <v>649</v>
      </c>
      <c r="C62" s="272" t="s">
        <v>817</v>
      </c>
    </row>
    <row r="63" spans="1:3" ht="13.8">
      <c r="A63" s="5">
        <v>61</v>
      </c>
      <c r="B63" s="272" t="s">
        <v>650</v>
      </c>
      <c r="C63" s="272" t="s">
        <v>818</v>
      </c>
    </row>
    <row r="64" spans="1:3" ht="13.8">
      <c r="A64" s="5">
        <v>62</v>
      </c>
      <c r="B64" s="272" t="s">
        <v>651</v>
      </c>
      <c r="C64" s="272" t="s">
        <v>819</v>
      </c>
    </row>
    <row r="65" spans="1:3" ht="13.8">
      <c r="A65" s="5">
        <v>63</v>
      </c>
      <c r="B65" s="296" t="s">
        <v>781</v>
      </c>
      <c r="C65" s="296" t="s">
        <v>782</v>
      </c>
    </row>
    <row r="66" spans="1:3" ht="13.8">
      <c r="A66" s="5">
        <v>64</v>
      </c>
      <c r="B66" s="296" t="s">
        <v>783</v>
      </c>
      <c r="C66" s="296" t="s">
        <v>784</v>
      </c>
    </row>
  </sheetData>
  <mergeCells count="1">
    <mergeCell ref="A1:D1"/>
  </mergeCells>
  <printOptions horizontalCentered="1"/>
  <pageMargins left="0.70866141732283472" right="0.70866141732283472" top="0.23622047244094491" bottom="0" header="0.31496062992125984" footer="0.31496062992125984"/>
  <pageSetup paperSize="9" scale="65"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N51"/>
  <sheetViews>
    <sheetView view="pageBreakPreview" topLeftCell="A24" zoomScale="90" zoomScaleSheetLayoutView="90" workbookViewId="0">
      <selection activeCell="C12" sqref="C12:G44"/>
    </sheetView>
  </sheetViews>
  <sheetFormatPr defaultColWidth="9.109375" defaultRowHeight="13.2"/>
  <cols>
    <col min="1" max="1" width="6" style="13" customWidth="1"/>
    <col min="2" max="2" width="15.109375" style="13" customWidth="1"/>
    <col min="3" max="3" width="10.5546875" style="13" customWidth="1"/>
    <col min="4" max="4" width="9.88671875" style="13" customWidth="1"/>
    <col min="5" max="5" width="10.109375" style="13" customWidth="1"/>
    <col min="6" max="6" width="10.88671875" style="13" customWidth="1"/>
    <col min="7" max="7" width="15.88671875" style="13" customWidth="1"/>
    <col min="8" max="8" width="12.44140625" style="13" customWidth="1"/>
    <col min="9" max="9" width="12.109375" style="13" customWidth="1"/>
    <col min="10" max="10" width="9" style="13" customWidth="1"/>
    <col min="11" max="11" width="12" style="13" customWidth="1"/>
    <col min="12" max="12" width="13.6640625" style="13" customWidth="1"/>
    <col min="13" max="13" width="9.109375" style="13" hidden="1" customWidth="1"/>
    <col min="14" max="14" width="9.6640625" style="13" customWidth="1"/>
    <col min="15" max="16384" width="9.109375" style="13"/>
  </cols>
  <sheetData>
    <row r="1" spans="1:14" customFormat="1">
      <c r="D1" s="29"/>
      <c r="E1" s="29"/>
      <c r="F1" s="29"/>
      <c r="G1" s="29"/>
      <c r="H1" s="29"/>
      <c r="I1" s="29"/>
      <c r="J1" s="29"/>
      <c r="K1" s="29"/>
      <c r="L1" s="809" t="s">
        <v>67</v>
      </c>
      <c r="M1" s="809"/>
    </row>
    <row r="2" spans="1:14" customFormat="1" ht="15">
      <c r="A2" s="645" t="s">
        <v>0</v>
      </c>
      <c r="B2" s="645"/>
      <c r="C2" s="645"/>
      <c r="D2" s="645"/>
      <c r="E2" s="645"/>
      <c r="F2" s="645"/>
      <c r="G2" s="645"/>
      <c r="H2" s="645"/>
      <c r="I2" s="645"/>
      <c r="J2" s="645"/>
      <c r="K2" s="645"/>
      <c r="L2" s="645"/>
      <c r="M2" s="37"/>
    </row>
    <row r="3" spans="1:14" customFormat="1" ht="21">
      <c r="A3" s="810" t="s">
        <v>652</v>
      </c>
      <c r="B3" s="810"/>
      <c r="C3" s="810"/>
      <c r="D3" s="810"/>
      <c r="E3" s="810"/>
      <c r="F3" s="810"/>
      <c r="G3" s="810"/>
      <c r="H3" s="810"/>
      <c r="I3" s="810"/>
      <c r="J3" s="810"/>
      <c r="K3" s="810"/>
      <c r="L3" s="810"/>
      <c r="M3" s="36"/>
    </row>
    <row r="4" spans="1:14" customFormat="1" ht="10.5" customHeight="1"/>
    <row r="5" spans="1:14" ht="19.5" customHeight="1">
      <c r="A5" s="788" t="s">
        <v>753</v>
      </c>
      <c r="B5" s="788"/>
      <c r="C5" s="788"/>
      <c r="D5" s="788"/>
      <c r="E5" s="788"/>
      <c r="F5" s="788"/>
      <c r="G5" s="788"/>
      <c r="H5" s="788"/>
      <c r="I5" s="788"/>
      <c r="J5" s="788"/>
      <c r="K5" s="788"/>
      <c r="L5" s="788"/>
    </row>
    <row r="6" spans="1:14">
      <c r="A6" s="19"/>
      <c r="B6" s="19"/>
      <c r="C6" s="19"/>
      <c r="D6" s="19"/>
      <c r="E6" s="19"/>
      <c r="F6" s="19"/>
      <c r="G6" s="19"/>
      <c r="H6" s="19"/>
      <c r="I6" s="19"/>
      <c r="J6" s="19"/>
      <c r="K6" s="19"/>
      <c r="L6" s="19"/>
    </row>
    <row r="7" spans="1:14">
      <c r="A7" s="707" t="s">
        <v>938</v>
      </c>
      <c r="B7" s="707"/>
      <c r="F7" s="807" t="s">
        <v>16</v>
      </c>
      <c r="G7" s="807"/>
      <c r="H7" s="807"/>
      <c r="I7" s="807"/>
      <c r="J7" s="807"/>
      <c r="K7" s="807"/>
      <c r="L7" s="807"/>
    </row>
    <row r="8" spans="1:14">
      <c r="A8" s="12"/>
      <c r="F8" s="14"/>
      <c r="G8" s="87"/>
      <c r="H8" s="87"/>
      <c r="I8" s="808" t="s">
        <v>971</v>
      </c>
      <c r="J8" s="808"/>
      <c r="K8" s="808"/>
      <c r="L8" s="808"/>
    </row>
    <row r="9" spans="1:14" s="12" customFormat="1" ht="18" customHeight="1">
      <c r="A9" s="690" t="s">
        <v>2</v>
      </c>
      <c r="B9" s="690" t="s">
        <v>3</v>
      </c>
      <c r="C9" s="688" t="s">
        <v>17</v>
      </c>
      <c r="D9" s="790"/>
      <c r="E9" s="790"/>
      <c r="F9" s="790"/>
      <c r="G9" s="790"/>
      <c r="H9" s="690" t="s">
        <v>37</v>
      </c>
      <c r="I9" s="690"/>
      <c r="J9" s="690"/>
      <c r="K9" s="690"/>
      <c r="L9" s="690"/>
    </row>
    <row r="10" spans="1:14" s="12" customFormat="1" ht="64.5" customHeight="1">
      <c r="A10" s="690"/>
      <c r="B10" s="690"/>
      <c r="C10" s="546" t="s">
        <v>669</v>
      </c>
      <c r="D10" s="546" t="s">
        <v>671</v>
      </c>
      <c r="E10" s="546" t="s">
        <v>65</v>
      </c>
      <c r="F10" s="546" t="s">
        <v>66</v>
      </c>
      <c r="G10" s="546" t="s">
        <v>751</v>
      </c>
      <c r="H10" s="546" t="s">
        <v>669</v>
      </c>
      <c r="I10" s="546" t="s">
        <v>671</v>
      </c>
      <c r="J10" s="546" t="s">
        <v>65</v>
      </c>
      <c r="K10" s="546" t="s">
        <v>66</v>
      </c>
      <c r="L10" s="546" t="s">
        <v>752</v>
      </c>
    </row>
    <row r="11" spans="1:14" s="12" customFormat="1">
      <c r="A11" s="3">
        <v>1</v>
      </c>
      <c r="B11" s="3">
        <v>2</v>
      </c>
      <c r="C11" s="3">
        <v>3</v>
      </c>
      <c r="D11" s="3">
        <v>4</v>
      </c>
      <c r="E11" s="3">
        <v>5</v>
      </c>
      <c r="F11" s="3">
        <v>6</v>
      </c>
      <c r="G11" s="3">
        <v>7</v>
      </c>
      <c r="H11" s="3">
        <v>8</v>
      </c>
      <c r="I11" s="3">
        <v>9</v>
      </c>
      <c r="J11" s="3">
        <v>10</v>
      </c>
      <c r="K11" s="3">
        <v>11</v>
      </c>
      <c r="L11" s="3">
        <v>12</v>
      </c>
    </row>
    <row r="12" spans="1:14">
      <c r="A12" s="302">
        <v>1</v>
      </c>
      <c r="B12" s="303" t="s">
        <v>820</v>
      </c>
      <c r="C12" s="355">
        <v>1050.357</v>
      </c>
      <c r="D12" s="16">
        <v>0</v>
      </c>
      <c r="E12" s="341">
        <v>967.41399999999999</v>
      </c>
      <c r="F12" s="341">
        <v>1036.173</v>
      </c>
      <c r="G12" s="354">
        <f>D12+E12-F12</f>
        <v>-68.759000000000015</v>
      </c>
      <c r="H12" s="23"/>
      <c r="I12" s="23"/>
      <c r="J12" s="23"/>
      <c r="K12" s="23"/>
      <c r="L12" s="16"/>
      <c r="N12" s="606"/>
    </row>
    <row r="13" spans="1:14">
      <c r="A13" s="302">
        <v>2</v>
      </c>
      <c r="B13" s="303" t="s">
        <v>821</v>
      </c>
      <c r="C13" s="355">
        <v>2415.1</v>
      </c>
      <c r="D13" s="16">
        <v>0</v>
      </c>
      <c r="E13" s="341">
        <v>968.83199999999999</v>
      </c>
      <c r="F13" s="341">
        <v>2391.056</v>
      </c>
      <c r="G13" s="354">
        <f t="shared" ref="G13:G44" si="0">D13+E13-F13</f>
        <v>-1422.2240000000002</v>
      </c>
      <c r="H13" s="23"/>
      <c r="I13" s="23"/>
      <c r="J13" s="23"/>
      <c r="K13" s="23"/>
      <c r="L13" s="16"/>
      <c r="N13" s="606"/>
    </row>
    <row r="14" spans="1:14">
      <c r="A14" s="302">
        <v>3</v>
      </c>
      <c r="B14" s="303" t="s">
        <v>822</v>
      </c>
      <c r="C14" s="355">
        <v>2283.7759999999998</v>
      </c>
      <c r="D14" s="16">
        <v>0</v>
      </c>
      <c r="E14" s="341">
        <v>960.47900000000004</v>
      </c>
      <c r="F14" s="341">
        <v>2256.7289999999998</v>
      </c>
      <c r="G14" s="354">
        <f t="shared" si="0"/>
        <v>-1296.2499999999998</v>
      </c>
      <c r="H14" s="23"/>
      <c r="I14" s="23"/>
      <c r="J14" s="23"/>
      <c r="K14" s="23"/>
      <c r="L14" s="16"/>
      <c r="N14" s="606"/>
    </row>
    <row r="15" spans="1:14">
      <c r="A15" s="302">
        <v>4</v>
      </c>
      <c r="B15" s="303" t="s">
        <v>823</v>
      </c>
      <c r="C15" s="355">
        <v>2543.7060000000001</v>
      </c>
      <c r="D15" s="16">
        <v>0</v>
      </c>
      <c r="E15" s="341">
        <v>2848.4070000000002</v>
      </c>
      <c r="F15" s="341">
        <v>2509.2359999999999</v>
      </c>
      <c r="G15" s="354">
        <f t="shared" si="0"/>
        <v>339.17100000000028</v>
      </c>
      <c r="H15" s="23"/>
      <c r="I15" s="23"/>
      <c r="J15" s="23"/>
      <c r="K15" s="23"/>
      <c r="L15" s="16"/>
      <c r="N15" s="606"/>
    </row>
    <row r="16" spans="1:14">
      <c r="A16" s="302">
        <v>5</v>
      </c>
      <c r="B16" s="303" t="s">
        <v>824</v>
      </c>
      <c r="C16" s="355">
        <v>1867.011</v>
      </c>
      <c r="D16" s="16">
        <v>0</v>
      </c>
      <c r="E16" s="341">
        <v>1981.0889999999999</v>
      </c>
      <c r="F16" s="341">
        <v>1839.1130000000001</v>
      </c>
      <c r="G16" s="354">
        <f t="shared" si="0"/>
        <v>141.97599999999989</v>
      </c>
      <c r="H16" s="23"/>
      <c r="I16" s="23"/>
      <c r="J16" s="23"/>
      <c r="K16" s="23"/>
      <c r="L16" s="16"/>
      <c r="N16" s="606"/>
    </row>
    <row r="17" spans="1:14">
      <c r="A17" s="302">
        <v>6</v>
      </c>
      <c r="B17" s="303" t="s">
        <v>825</v>
      </c>
      <c r="C17" s="355">
        <v>2516.9769999999999</v>
      </c>
      <c r="D17" s="16">
        <v>0</v>
      </c>
      <c r="E17" s="341">
        <v>1597.4659999999999</v>
      </c>
      <c r="F17" s="341">
        <v>2476.614</v>
      </c>
      <c r="G17" s="354">
        <f t="shared" si="0"/>
        <v>-879.14800000000014</v>
      </c>
      <c r="H17" s="23"/>
      <c r="I17" s="23"/>
      <c r="J17" s="23"/>
      <c r="K17" s="23"/>
      <c r="L17" s="16"/>
      <c r="N17" s="606"/>
    </row>
    <row r="18" spans="1:14">
      <c r="A18" s="302">
        <v>7</v>
      </c>
      <c r="B18" s="303" t="s">
        <v>826</v>
      </c>
      <c r="C18" s="355">
        <v>1900.095</v>
      </c>
      <c r="D18" s="16">
        <v>0</v>
      </c>
      <c r="E18" s="341">
        <v>827.86500000000001</v>
      </c>
      <c r="F18" s="341">
        <v>1872.258</v>
      </c>
      <c r="G18" s="354">
        <f t="shared" si="0"/>
        <v>-1044.393</v>
      </c>
      <c r="H18" s="23"/>
      <c r="I18" s="23"/>
      <c r="J18" s="23"/>
      <c r="K18" s="23"/>
      <c r="L18" s="16"/>
      <c r="N18" s="606"/>
    </row>
    <row r="19" spans="1:14">
      <c r="A19" s="302">
        <v>8</v>
      </c>
      <c r="B19" s="303" t="s">
        <v>827</v>
      </c>
      <c r="C19" s="355">
        <v>3019.7890000000002</v>
      </c>
      <c r="D19" s="16">
        <v>0</v>
      </c>
      <c r="E19" s="341">
        <v>1476.712</v>
      </c>
      <c r="F19" s="341">
        <v>2978.2289999999998</v>
      </c>
      <c r="G19" s="354">
        <f t="shared" si="0"/>
        <v>-1501.5169999999998</v>
      </c>
      <c r="H19" s="23"/>
      <c r="I19" s="23"/>
      <c r="J19" s="23"/>
      <c r="K19" s="23"/>
      <c r="L19" s="16"/>
      <c r="N19" s="606"/>
    </row>
    <row r="20" spans="1:14">
      <c r="A20" s="302">
        <v>9</v>
      </c>
      <c r="B20" s="303" t="s">
        <v>828</v>
      </c>
      <c r="C20" s="355">
        <v>1496.385</v>
      </c>
      <c r="D20" s="16">
        <v>0</v>
      </c>
      <c r="E20" s="341">
        <v>448.00299999999999</v>
      </c>
      <c r="F20" s="341">
        <v>1480.3109999999999</v>
      </c>
      <c r="G20" s="354">
        <f t="shared" si="0"/>
        <v>-1032.308</v>
      </c>
      <c r="H20" s="23"/>
      <c r="I20" s="23"/>
      <c r="J20" s="23"/>
      <c r="K20" s="23"/>
      <c r="L20" s="16"/>
      <c r="N20" s="606"/>
    </row>
    <row r="21" spans="1:14">
      <c r="A21" s="302">
        <v>10</v>
      </c>
      <c r="B21" s="303" t="s">
        <v>829</v>
      </c>
      <c r="C21" s="355">
        <v>1006.533</v>
      </c>
      <c r="D21" s="16">
        <v>0</v>
      </c>
      <c r="E21" s="341">
        <v>997.024</v>
      </c>
      <c r="F21" s="341">
        <v>992.69100000000003</v>
      </c>
      <c r="G21" s="354">
        <f t="shared" si="0"/>
        <v>4.33299999999997</v>
      </c>
      <c r="H21" s="23"/>
      <c r="I21" s="23"/>
      <c r="J21" s="23"/>
      <c r="K21" s="23"/>
      <c r="L21" s="16"/>
      <c r="N21" s="606"/>
    </row>
    <row r="22" spans="1:14">
      <c r="A22" s="302">
        <v>11</v>
      </c>
      <c r="B22" s="303" t="s">
        <v>830</v>
      </c>
      <c r="C22" s="355">
        <v>2160.643</v>
      </c>
      <c r="D22" s="16">
        <v>0</v>
      </c>
      <c r="E22" s="341">
        <v>2545.5070000000001</v>
      </c>
      <c r="F22" s="341">
        <v>2124.9299999999998</v>
      </c>
      <c r="G22" s="354">
        <f t="shared" si="0"/>
        <v>420.57700000000023</v>
      </c>
      <c r="H22" s="23"/>
      <c r="I22" s="797" t="s">
        <v>853</v>
      </c>
      <c r="J22" s="798"/>
      <c r="K22" s="799"/>
      <c r="L22" s="16"/>
      <c r="N22" s="606"/>
    </row>
    <row r="23" spans="1:14">
      <c r="A23" s="302">
        <v>12</v>
      </c>
      <c r="B23" s="303" t="s">
        <v>831</v>
      </c>
      <c r="C23" s="355">
        <v>2256.6390000000001</v>
      </c>
      <c r="D23" s="16">
        <v>0</v>
      </c>
      <c r="E23" s="341">
        <v>1827.636</v>
      </c>
      <c r="F23" s="341">
        <v>2227.3890000000001</v>
      </c>
      <c r="G23" s="354">
        <f t="shared" si="0"/>
        <v>-399.75300000000016</v>
      </c>
      <c r="H23" s="23"/>
      <c r="I23" s="800"/>
      <c r="J23" s="801"/>
      <c r="K23" s="802"/>
      <c r="L23" s="16"/>
      <c r="N23" s="606"/>
    </row>
    <row r="24" spans="1:14">
      <c r="A24" s="302">
        <v>13</v>
      </c>
      <c r="B24" s="303" t="s">
        <v>832</v>
      </c>
      <c r="C24" s="355">
        <v>2042.6010000000001</v>
      </c>
      <c r="D24" s="16">
        <v>0</v>
      </c>
      <c r="E24" s="341">
        <v>1908.9490000000001</v>
      </c>
      <c r="F24" s="341">
        <v>2016.6990000000001</v>
      </c>
      <c r="G24" s="354">
        <f t="shared" si="0"/>
        <v>-107.75</v>
      </c>
      <c r="H24" s="23"/>
      <c r="I24" s="800"/>
      <c r="J24" s="801"/>
      <c r="K24" s="802"/>
      <c r="L24" s="16"/>
      <c r="N24" s="606"/>
    </row>
    <row r="25" spans="1:14">
      <c r="A25" s="302">
        <v>14</v>
      </c>
      <c r="B25" s="303" t="s">
        <v>833</v>
      </c>
      <c r="C25" s="355">
        <v>1413.6379999999999</v>
      </c>
      <c r="D25" s="16">
        <v>0</v>
      </c>
      <c r="E25" s="341">
        <v>750.39</v>
      </c>
      <c r="F25" s="341">
        <v>1393.55</v>
      </c>
      <c r="G25" s="354">
        <f t="shared" si="0"/>
        <v>-643.16</v>
      </c>
      <c r="H25" s="23"/>
      <c r="I25" s="803"/>
      <c r="J25" s="804"/>
      <c r="K25" s="805"/>
      <c r="L25" s="16"/>
      <c r="N25" s="606"/>
    </row>
    <row r="26" spans="1:14" s="297" customFormat="1">
      <c r="A26" s="302">
        <v>15</v>
      </c>
      <c r="B26" s="303" t="s">
        <v>834</v>
      </c>
      <c r="C26" s="355">
        <v>575.91600000000005</v>
      </c>
      <c r="D26" s="16">
        <v>0</v>
      </c>
      <c r="E26" s="341">
        <v>418.26100000000002</v>
      </c>
      <c r="F26" s="341">
        <v>569.04</v>
      </c>
      <c r="G26" s="354">
        <f t="shared" si="0"/>
        <v>-150.77899999999994</v>
      </c>
      <c r="H26" s="23"/>
      <c r="I26" s="23"/>
      <c r="J26" s="23"/>
      <c r="K26" s="23"/>
      <c r="L26" s="16"/>
      <c r="N26" s="606"/>
    </row>
    <row r="27" spans="1:14" s="297" customFormat="1">
      <c r="A27" s="302">
        <v>16</v>
      </c>
      <c r="B27" s="303" t="s">
        <v>835</v>
      </c>
      <c r="C27" s="355">
        <v>675.93899999999996</v>
      </c>
      <c r="D27" s="16">
        <v>0</v>
      </c>
      <c r="E27" s="341">
        <v>282.05099999999999</v>
      </c>
      <c r="F27" s="341">
        <v>666.63300000000004</v>
      </c>
      <c r="G27" s="354">
        <f t="shared" si="0"/>
        <v>-384.58200000000005</v>
      </c>
      <c r="H27" s="23"/>
      <c r="I27" s="23"/>
      <c r="J27" s="23"/>
      <c r="K27" s="23"/>
      <c r="L27" s="16"/>
      <c r="N27" s="606"/>
    </row>
    <row r="28" spans="1:14" s="297" customFormat="1">
      <c r="A28" s="302">
        <v>17</v>
      </c>
      <c r="B28" s="303" t="s">
        <v>836</v>
      </c>
      <c r="C28" s="355">
        <v>2043.8219999999999</v>
      </c>
      <c r="D28" s="16">
        <v>0</v>
      </c>
      <c r="E28" s="341">
        <v>1984.883</v>
      </c>
      <c r="F28" s="341">
        <v>2014.95</v>
      </c>
      <c r="G28" s="354">
        <f t="shared" si="0"/>
        <v>-30.067000000000007</v>
      </c>
      <c r="H28" s="23"/>
      <c r="I28" s="23"/>
      <c r="J28" s="23"/>
      <c r="K28" s="23"/>
      <c r="L28" s="16"/>
      <c r="N28" s="606"/>
    </row>
    <row r="29" spans="1:14" s="297" customFormat="1">
      <c r="A29" s="302">
        <v>18</v>
      </c>
      <c r="B29" s="303" t="s">
        <v>837</v>
      </c>
      <c r="C29" s="355">
        <v>1323.1020000000001</v>
      </c>
      <c r="D29" s="16">
        <v>0</v>
      </c>
      <c r="E29" s="341">
        <v>870.92700000000002</v>
      </c>
      <c r="F29" s="341">
        <v>1307.0820000000001</v>
      </c>
      <c r="G29" s="354">
        <f t="shared" si="0"/>
        <v>-436.15500000000009</v>
      </c>
      <c r="H29" s="23"/>
      <c r="I29" s="23"/>
      <c r="J29" s="23"/>
      <c r="K29" s="23"/>
      <c r="L29" s="16"/>
      <c r="N29" s="606"/>
    </row>
    <row r="30" spans="1:14" s="297" customFormat="1">
      <c r="A30" s="302">
        <v>19</v>
      </c>
      <c r="B30" s="303" t="s">
        <v>838</v>
      </c>
      <c r="C30" s="355">
        <v>3328.9380000000001</v>
      </c>
      <c r="D30" s="16">
        <v>0</v>
      </c>
      <c r="E30" s="341">
        <v>2241.279</v>
      </c>
      <c r="F30" s="341">
        <v>3279.2489999999998</v>
      </c>
      <c r="G30" s="354">
        <f t="shared" si="0"/>
        <v>-1037.9699999999998</v>
      </c>
      <c r="H30" s="23"/>
      <c r="I30" s="23"/>
      <c r="J30" s="23"/>
      <c r="K30" s="23"/>
      <c r="L30" s="16"/>
      <c r="N30" s="606"/>
    </row>
    <row r="31" spans="1:14" s="297" customFormat="1">
      <c r="A31" s="302">
        <v>20</v>
      </c>
      <c r="B31" s="303" t="s">
        <v>839</v>
      </c>
      <c r="C31" s="355">
        <v>1452.7260000000001</v>
      </c>
      <c r="D31" s="16">
        <v>0</v>
      </c>
      <c r="E31" s="341">
        <v>1063.9090000000001</v>
      </c>
      <c r="F31" s="341">
        <v>1435.32</v>
      </c>
      <c r="G31" s="354">
        <f t="shared" si="0"/>
        <v>-371.41099999999983</v>
      </c>
      <c r="H31" s="23"/>
      <c r="I31" s="23"/>
      <c r="J31" s="23"/>
      <c r="K31" s="23"/>
      <c r="L31" s="16"/>
      <c r="N31" s="606"/>
    </row>
    <row r="32" spans="1:14" s="297" customFormat="1">
      <c r="A32" s="302">
        <v>21</v>
      </c>
      <c r="B32" s="303" t="s">
        <v>840</v>
      </c>
      <c r="C32" s="355">
        <v>2524.0709999999999</v>
      </c>
      <c r="D32" s="16">
        <v>0</v>
      </c>
      <c r="E32" s="341">
        <v>2077.7449999999999</v>
      </c>
      <c r="F32" s="341">
        <v>2492.4450000000002</v>
      </c>
      <c r="G32" s="354">
        <f t="shared" si="0"/>
        <v>-414.70000000000027</v>
      </c>
      <c r="H32" s="23"/>
      <c r="I32" s="23"/>
      <c r="J32" s="23"/>
      <c r="K32" s="23"/>
      <c r="L32" s="16"/>
      <c r="N32" s="606"/>
    </row>
    <row r="33" spans="1:14" s="297" customFormat="1">
      <c r="A33" s="302">
        <v>22</v>
      </c>
      <c r="B33" s="303" t="s">
        <v>841</v>
      </c>
      <c r="C33" s="355">
        <v>1340.6579999999999</v>
      </c>
      <c r="D33" s="16">
        <v>0</v>
      </c>
      <c r="E33" s="341">
        <v>763.98699999999997</v>
      </c>
      <c r="F33" s="341">
        <v>1325.682</v>
      </c>
      <c r="G33" s="354">
        <f t="shared" si="0"/>
        <v>-561.69500000000005</v>
      </c>
      <c r="H33" s="23"/>
      <c r="I33" s="23"/>
      <c r="J33" s="23"/>
      <c r="K33" s="23"/>
      <c r="L33" s="16"/>
      <c r="N33" s="606"/>
    </row>
    <row r="34" spans="1:14" s="297" customFormat="1">
      <c r="A34" s="302">
        <v>23</v>
      </c>
      <c r="B34" s="303" t="s">
        <v>842</v>
      </c>
      <c r="C34" s="355">
        <v>2933.4090000000001</v>
      </c>
      <c r="D34" s="16">
        <v>0</v>
      </c>
      <c r="E34" s="341">
        <v>2090.21</v>
      </c>
      <c r="F34" s="341">
        <v>2898.8969999999999</v>
      </c>
      <c r="G34" s="354">
        <f t="shared" si="0"/>
        <v>-808.6869999999999</v>
      </c>
      <c r="H34" s="23"/>
      <c r="I34" s="23"/>
      <c r="J34" s="23"/>
      <c r="K34" s="23"/>
      <c r="L34" s="16"/>
      <c r="N34" s="606"/>
    </row>
    <row r="35" spans="1:14" s="297" customFormat="1">
      <c r="A35" s="302">
        <v>24</v>
      </c>
      <c r="B35" s="303" t="s">
        <v>843</v>
      </c>
      <c r="C35" s="355">
        <v>2714.3490000000002</v>
      </c>
      <c r="D35" s="16">
        <v>0</v>
      </c>
      <c r="E35" s="341">
        <v>1590.278</v>
      </c>
      <c r="F35" s="341">
        <v>2677.1970000000001</v>
      </c>
      <c r="G35" s="354">
        <f t="shared" si="0"/>
        <v>-1086.9190000000001</v>
      </c>
      <c r="H35" s="23"/>
      <c r="I35" s="23"/>
      <c r="J35" s="23"/>
      <c r="K35" s="23"/>
      <c r="L35" s="16"/>
      <c r="N35" s="606"/>
    </row>
    <row r="36" spans="1:14" s="297" customFormat="1">
      <c r="A36" s="302">
        <v>25</v>
      </c>
      <c r="B36" s="303" t="s">
        <v>844</v>
      </c>
      <c r="C36" s="355">
        <v>1540.473</v>
      </c>
      <c r="D36" s="16">
        <v>0</v>
      </c>
      <c r="E36" s="341">
        <v>1405.864</v>
      </c>
      <c r="F36" s="341">
        <v>1519.665</v>
      </c>
      <c r="G36" s="354">
        <f t="shared" si="0"/>
        <v>-113.80099999999993</v>
      </c>
      <c r="H36" s="23"/>
      <c r="I36" s="23"/>
      <c r="J36" s="23"/>
      <c r="K36" s="23"/>
      <c r="L36" s="16"/>
      <c r="N36" s="606"/>
    </row>
    <row r="37" spans="1:14" s="297" customFormat="1">
      <c r="A37" s="302">
        <v>26</v>
      </c>
      <c r="B37" s="303" t="s">
        <v>845</v>
      </c>
      <c r="C37" s="355">
        <v>3096.6559999999999</v>
      </c>
      <c r="D37" s="16">
        <v>0</v>
      </c>
      <c r="E37" s="341">
        <v>873.64300000000003</v>
      </c>
      <c r="F37" s="341">
        <v>3063.252</v>
      </c>
      <c r="G37" s="354">
        <f t="shared" si="0"/>
        <v>-2189.6089999999999</v>
      </c>
      <c r="H37" s="23"/>
      <c r="I37" s="23"/>
      <c r="J37" s="23"/>
      <c r="K37" s="23"/>
      <c r="L37" s="16"/>
      <c r="N37" s="606"/>
    </row>
    <row r="38" spans="1:14" s="297" customFormat="1">
      <c r="A38" s="302">
        <v>27</v>
      </c>
      <c r="B38" s="303" t="s">
        <v>846</v>
      </c>
      <c r="C38" s="355">
        <v>2079.9740000000002</v>
      </c>
      <c r="D38" s="16">
        <v>0</v>
      </c>
      <c r="E38" s="341">
        <v>1004.877</v>
      </c>
      <c r="F38" s="341">
        <v>2047.896</v>
      </c>
      <c r="G38" s="354">
        <f t="shared" si="0"/>
        <v>-1043.019</v>
      </c>
      <c r="H38" s="23"/>
      <c r="I38" s="23"/>
      <c r="J38" s="23"/>
      <c r="K38" s="23"/>
      <c r="L38" s="16"/>
      <c r="N38" s="606"/>
    </row>
    <row r="39" spans="1:14" s="297" customFormat="1">
      <c r="A39" s="302">
        <v>28</v>
      </c>
      <c r="B39" s="303" t="s">
        <v>847</v>
      </c>
      <c r="C39" s="355">
        <v>2913.232</v>
      </c>
      <c r="D39" s="16">
        <v>0</v>
      </c>
      <c r="E39" s="341">
        <v>2616.0590000000002</v>
      </c>
      <c r="F39" s="341">
        <v>2870.6170000000002</v>
      </c>
      <c r="G39" s="354">
        <f t="shared" si="0"/>
        <v>-254.55799999999999</v>
      </c>
      <c r="H39" s="23"/>
      <c r="I39" s="23"/>
      <c r="J39" s="23"/>
      <c r="K39" s="23"/>
      <c r="L39" s="16"/>
      <c r="N39" s="606"/>
    </row>
    <row r="40" spans="1:14" s="297" customFormat="1">
      <c r="A40" s="302">
        <v>29</v>
      </c>
      <c r="B40" s="303" t="s">
        <v>848</v>
      </c>
      <c r="C40" s="355">
        <v>1451.807</v>
      </c>
      <c r="D40" s="16">
        <v>0</v>
      </c>
      <c r="E40" s="341">
        <v>829.72699999999998</v>
      </c>
      <c r="F40" s="341">
        <v>1436.8489999999999</v>
      </c>
      <c r="G40" s="354">
        <f t="shared" si="0"/>
        <v>-607.12199999999996</v>
      </c>
      <c r="H40" s="23"/>
      <c r="I40" s="23"/>
      <c r="J40" s="23"/>
      <c r="K40" s="23"/>
      <c r="L40" s="16"/>
      <c r="N40" s="606"/>
    </row>
    <row r="41" spans="1:14" s="297" customFormat="1">
      <c r="A41" s="302">
        <v>30</v>
      </c>
      <c r="B41" s="303" t="s">
        <v>849</v>
      </c>
      <c r="C41" s="355">
        <v>4199.32</v>
      </c>
      <c r="D41" s="16">
        <v>0</v>
      </c>
      <c r="E41" s="341">
        <v>3242.9920000000002</v>
      </c>
      <c r="F41" s="341">
        <v>4141.5039999999999</v>
      </c>
      <c r="G41" s="354">
        <f t="shared" si="0"/>
        <v>-898.51199999999972</v>
      </c>
      <c r="H41" s="23"/>
      <c r="I41" s="23"/>
      <c r="J41" s="23"/>
      <c r="K41" s="23"/>
      <c r="L41" s="16"/>
      <c r="N41" s="606"/>
    </row>
    <row r="42" spans="1:14" s="297" customFormat="1">
      <c r="A42" s="302">
        <v>31</v>
      </c>
      <c r="B42" s="303" t="s">
        <v>850</v>
      </c>
      <c r="C42" s="355">
        <v>3830.7719999999999</v>
      </c>
      <c r="D42" s="16">
        <v>0</v>
      </c>
      <c r="E42" s="341">
        <v>4252.4719999999998</v>
      </c>
      <c r="F42" s="341">
        <v>3775.89</v>
      </c>
      <c r="G42" s="354">
        <f t="shared" si="0"/>
        <v>476.58199999999988</v>
      </c>
      <c r="H42" s="23"/>
      <c r="I42" s="23"/>
      <c r="J42" s="23"/>
      <c r="K42" s="23"/>
      <c r="L42" s="16"/>
      <c r="N42" s="606"/>
    </row>
    <row r="43" spans="1:14" s="297" customFormat="1">
      <c r="A43" s="302">
        <v>32</v>
      </c>
      <c r="B43" s="303" t="s">
        <v>851</v>
      </c>
      <c r="C43" s="355">
        <v>2462.1060000000002</v>
      </c>
      <c r="D43" s="16">
        <v>0</v>
      </c>
      <c r="E43" s="341">
        <v>828.47699999999998</v>
      </c>
      <c r="F43" s="341">
        <v>2434.5610000000001</v>
      </c>
      <c r="G43" s="354">
        <f t="shared" si="0"/>
        <v>-1606.0840000000003</v>
      </c>
      <c r="H43" s="23"/>
      <c r="I43" s="23"/>
      <c r="J43" s="23"/>
      <c r="K43" s="23"/>
      <c r="L43" s="16"/>
      <c r="N43" s="606"/>
    </row>
    <row r="44" spans="1:14" s="297" customFormat="1">
      <c r="A44" s="304"/>
      <c r="B44" s="305" t="s">
        <v>84</v>
      </c>
      <c r="C44" s="356">
        <f>SUM(C12:C43)</f>
        <v>68460.52</v>
      </c>
      <c r="D44" s="25">
        <v>0</v>
      </c>
      <c r="E44" s="356">
        <f>SUM(E12:E43)</f>
        <v>48543.413999999997</v>
      </c>
      <c r="F44" s="356">
        <f>SUM(F12:F43)</f>
        <v>67551.706999999995</v>
      </c>
      <c r="G44" s="356">
        <f t="shared" si="0"/>
        <v>-19008.292999999998</v>
      </c>
      <c r="H44" s="23"/>
      <c r="I44" s="23"/>
      <c r="J44" s="23"/>
      <c r="K44" s="23"/>
      <c r="L44" s="16"/>
      <c r="N44" s="606"/>
    </row>
    <row r="45" spans="1:14">
      <c r="A45" s="17" t="s">
        <v>750</v>
      </c>
      <c r="B45" s="18"/>
      <c r="C45" s="18"/>
      <c r="D45" s="18"/>
      <c r="E45" s="18"/>
      <c r="F45" s="18"/>
      <c r="G45" s="18"/>
      <c r="H45" s="18"/>
      <c r="I45" s="18"/>
      <c r="J45" s="18"/>
      <c r="K45" s="18"/>
      <c r="L45" s="18"/>
    </row>
    <row r="46" spans="1:14" ht="15.75" customHeight="1">
      <c r="A46" s="701" t="s">
        <v>1021</v>
      </c>
      <c r="B46" s="701"/>
      <c r="C46" s="701"/>
      <c r="D46" s="701"/>
      <c r="E46" s="701"/>
      <c r="F46" s="701"/>
      <c r="G46" s="701"/>
      <c r="H46" s="701"/>
      <c r="I46" s="701"/>
      <c r="J46" s="701"/>
      <c r="K46" s="701"/>
      <c r="L46" s="701"/>
      <c r="M46" s="451"/>
    </row>
    <row r="47" spans="1:14" ht="15" customHeight="1">
      <c r="A47" s="448"/>
      <c r="B47" s="448"/>
      <c r="C47" s="448"/>
      <c r="D47" s="448"/>
      <c r="E47" s="448"/>
      <c r="F47" s="448"/>
      <c r="G47" s="448"/>
      <c r="H47" s="448"/>
      <c r="I47" s="785" t="s">
        <v>1026</v>
      </c>
      <c r="J47" s="785"/>
      <c r="K47" s="785"/>
      <c r="L47" s="785"/>
      <c r="M47" s="451"/>
    </row>
    <row r="48" spans="1:14" ht="15">
      <c r="A48" s="12"/>
      <c r="B48" s="12"/>
      <c r="C48" s="12"/>
      <c r="D48" s="12"/>
      <c r="E48" s="12"/>
      <c r="F48" s="12"/>
      <c r="G48" s="451"/>
      <c r="H48" s="451"/>
      <c r="I48" s="645" t="s">
        <v>1010</v>
      </c>
      <c r="J48" s="645"/>
      <c r="K48" s="645"/>
      <c r="L48" s="645"/>
      <c r="M48" s="29"/>
    </row>
    <row r="49" spans="1:12">
      <c r="A49" s="12"/>
      <c r="G49" s="593" t="s">
        <v>1025</v>
      </c>
      <c r="H49" s="477"/>
    </row>
    <row r="50" spans="1:12" s="593" customFormat="1">
      <c r="A50" s="12"/>
    </row>
    <row r="51" spans="1:12" ht="15">
      <c r="A51" s="484"/>
      <c r="B51" s="484"/>
      <c r="C51" s="484"/>
      <c r="D51" s="484"/>
      <c r="E51" s="484"/>
      <c r="F51" s="484"/>
      <c r="G51" s="484"/>
      <c r="H51" s="484"/>
      <c r="I51" s="645" t="s">
        <v>1027</v>
      </c>
      <c r="J51" s="645"/>
      <c r="K51" s="645"/>
      <c r="L51" s="645"/>
    </row>
  </sheetData>
  <mergeCells count="16">
    <mergeCell ref="I51:L51"/>
    <mergeCell ref="I48:L48"/>
    <mergeCell ref="I47:L47"/>
    <mergeCell ref="L1:M1"/>
    <mergeCell ref="A2:L2"/>
    <mergeCell ref="A3:L3"/>
    <mergeCell ref="A5:L5"/>
    <mergeCell ref="A9:A10"/>
    <mergeCell ref="B9:B10"/>
    <mergeCell ref="C9:G9"/>
    <mergeCell ref="H9:L9"/>
    <mergeCell ref="F7:L7"/>
    <mergeCell ref="A7:B7"/>
    <mergeCell ref="I22:K25"/>
    <mergeCell ref="I8:L8"/>
    <mergeCell ref="A46:L46"/>
  </mergeCells>
  <phoneticPr fontId="0" type="noConversion"/>
  <printOptions horizontalCentered="1"/>
  <pageMargins left="0.70866141732283472" right="0.70866141732283472" top="0.23622047244094491" bottom="0" header="0.31496062992125984" footer="0.31496062992125984"/>
  <pageSetup paperSize="9" scale="80" orientation="landscape" r:id="rId1"/>
  <rowBreaks count="1" manualBreakCount="1">
    <brk id="5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view="pageBreakPreview" topLeftCell="A19" zoomScale="70" zoomScaleSheetLayoutView="70" workbookViewId="0">
      <selection activeCell="G13" sqref="G13:G45"/>
    </sheetView>
  </sheetViews>
  <sheetFormatPr defaultColWidth="9.109375" defaultRowHeight="13.2"/>
  <cols>
    <col min="1" max="1" width="5.109375" style="122" customWidth="1"/>
    <col min="2" max="2" width="15.6640625" style="122" customWidth="1"/>
    <col min="3" max="3" width="14.109375" style="122" customWidth="1"/>
    <col min="4" max="4" width="13" style="122" customWidth="1"/>
    <col min="5" max="5" width="12.88671875" style="122" customWidth="1"/>
    <col min="6" max="6" width="14.33203125" style="122" customWidth="1"/>
    <col min="7" max="7" width="13.109375" style="122" customWidth="1"/>
    <col min="8" max="8" width="14.109375" style="122" customWidth="1"/>
    <col min="9" max="9" width="12.109375" style="122" customWidth="1"/>
    <col min="10" max="10" width="12.5546875" style="243" customWidth="1"/>
    <col min="11" max="11" width="14.33203125" style="122" customWidth="1"/>
    <col min="12" max="12" width="13.109375" style="122" customWidth="1"/>
    <col min="13" max="13" width="12.6640625" style="122" customWidth="1"/>
    <col min="14" max="16384" width="9.109375" style="122"/>
  </cols>
  <sheetData>
    <row r="1" spans="1:13">
      <c r="K1" s="703" t="s">
        <v>204</v>
      </c>
      <c r="L1" s="703"/>
      <c r="M1" s="703"/>
    </row>
    <row r="2" spans="1:13" ht="12.75" customHeight="1"/>
    <row r="3" spans="1:13" ht="15.6">
      <c r="B3" s="817" t="s">
        <v>0</v>
      </c>
      <c r="C3" s="817"/>
      <c r="D3" s="817"/>
      <c r="E3" s="817"/>
      <c r="F3" s="817"/>
      <c r="G3" s="817"/>
      <c r="H3" s="817"/>
      <c r="I3" s="817"/>
      <c r="J3" s="817"/>
      <c r="K3" s="817"/>
    </row>
    <row r="4" spans="1:13" ht="21">
      <c r="B4" s="818" t="s">
        <v>652</v>
      </c>
      <c r="C4" s="818"/>
      <c r="D4" s="818"/>
      <c r="E4" s="818"/>
      <c r="F4" s="818"/>
      <c r="G4" s="818"/>
      <c r="H4" s="818"/>
      <c r="I4" s="818"/>
      <c r="J4" s="818"/>
      <c r="K4" s="818"/>
    </row>
    <row r="5" spans="1:13" ht="10.5" customHeight="1"/>
    <row r="6" spans="1:13" ht="15.6">
      <c r="A6" s="233" t="s">
        <v>672</v>
      </c>
      <c r="B6" s="233"/>
      <c r="C6" s="339"/>
      <c r="D6" s="233"/>
      <c r="E6" s="233"/>
      <c r="F6" s="233"/>
      <c r="G6" s="233"/>
      <c r="H6" s="233"/>
      <c r="I6" s="233"/>
      <c r="J6" s="244"/>
      <c r="K6" s="233"/>
    </row>
    <row r="7" spans="1:13" ht="15.6">
      <c r="B7" s="123"/>
      <c r="C7" s="338"/>
      <c r="D7" s="123"/>
      <c r="E7" s="123"/>
      <c r="F7" s="123"/>
      <c r="G7" s="123"/>
      <c r="H7" s="123"/>
      <c r="L7" s="822" t="s">
        <v>183</v>
      </c>
      <c r="M7" s="822"/>
    </row>
    <row r="8" spans="1:13" ht="15.6">
      <c r="A8" s="823" t="s">
        <v>943</v>
      </c>
      <c r="B8" s="823"/>
      <c r="D8" s="123"/>
      <c r="E8" s="123"/>
      <c r="F8" s="123"/>
      <c r="G8" s="778" t="s">
        <v>971</v>
      </c>
      <c r="H8" s="778"/>
      <c r="I8" s="778"/>
      <c r="J8" s="778"/>
      <c r="K8" s="778"/>
      <c r="L8" s="778"/>
      <c r="M8" s="778"/>
    </row>
    <row r="9" spans="1:13" ht="12.75" customHeight="1">
      <c r="A9" s="824" t="s">
        <v>19</v>
      </c>
      <c r="B9" s="811" t="s">
        <v>3</v>
      </c>
      <c r="C9" s="811" t="s">
        <v>673</v>
      </c>
      <c r="D9" s="811" t="s">
        <v>671</v>
      </c>
      <c r="E9" s="811" t="s">
        <v>218</v>
      </c>
      <c r="F9" s="811" t="s">
        <v>217</v>
      </c>
      <c r="G9" s="811"/>
      <c r="H9" s="811" t="s">
        <v>180</v>
      </c>
      <c r="I9" s="811"/>
      <c r="J9" s="819" t="s">
        <v>439</v>
      </c>
      <c r="K9" s="811" t="s">
        <v>182</v>
      </c>
      <c r="L9" s="811" t="s">
        <v>415</v>
      </c>
      <c r="M9" s="811" t="s">
        <v>236</v>
      </c>
    </row>
    <row r="10" spans="1:13">
      <c r="A10" s="825"/>
      <c r="B10" s="811"/>
      <c r="C10" s="811"/>
      <c r="D10" s="811"/>
      <c r="E10" s="811"/>
      <c r="F10" s="811"/>
      <c r="G10" s="811"/>
      <c r="H10" s="811"/>
      <c r="I10" s="811"/>
      <c r="J10" s="820"/>
      <c r="K10" s="811"/>
      <c r="L10" s="811"/>
      <c r="M10" s="811"/>
    </row>
    <row r="11" spans="1:13" ht="27" customHeight="1">
      <c r="A11" s="826"/>
      <c r="B11" s="811"/>
      <c r="C11" s="811"/>
      <c r="D11" s="811"/>
      <c r="E11" s="811"/>
      <c r="F11" s="544" t="s">
        <v>181</v>
      </c>
      <c r="G11" s="544" t="s">
        <v>237</v>
      </c>
      <c r="H11" s="544" t="s">
        <v>181</v>
      </c>
      <c r="I11" s="544" t="s">
        <v>237</v>
      </c>
      <c r="J11" s="821"/>
      <c r="K11" s="811"/>
      <c r="L11" s="811"/>
      <c r="M11" s="811"/>
    </row>
    <row r="12" spans="1:13">
      <c r="A12" s="129">
        <v>1</v>
      </c>
      <c r="B12" s="129">
        <v>2</v>
      </c>
      <c r="C12" s="129">
        <v>3</v>
      </c>
      <c r="D12" s="129">
        <v>4</v>
      </c>
      <c r="E12" s="129">
        <v>5</v>
      </c>
      <c r="F12" s="129">
        <v>6</v>
      </c>
      <c r="G12" s="129">
        <v>7</v>
      </c>
      <c r="H12" s="129">
        <v>8</v>
      </c>
      <c r="I12" s="129">
        <v>9</v>
      </c>
      <c r="J12" s="129">
        <v>10</v>
      </c>
      <c r="K12" s="129">
        <v>11</v>
      </c>
      <c r="L12" s="129">
        <v>12</v>
      </c>
      <c r="M12" s="129">
        <v>13</v>
      </c>
    </row>
    <row r="13" spans="1:13" ht="13.8">
      <c r="A13" s="343">
        <v>1</v>
      </c>
      <c r="B13" s="344" t="s">
        <v>820</v>
      </c>
      <c r="C13" s="406">
        <v>60.2</v>
      </c>
      <c r="D13" s="345">
        <v>15.86</v>
      </c>
      <c r="E13" s="346">
        <v>44.34</v>
      </c>
      <c r="F13" s="584">
        <f>T6_FG_py_Utlsn!E12+'T6A_FG_Upy_Utlsn '!E12</f>
        <v>1782.7049999999999</v>
      </c>
      <c r="G13" s="342">
        <f>F13*3000/100000</f>
        <v>53.48115</v>
      </c>
      <c r="H13" s="584">
        <f>F13</f>
        <v>1782.7049999999999</v>
      </c>
      <c r="I13" s="342">
        <f>G13</f>
        <v>53.48115</v>
      </c>
      <c r="J13" s="349">
        <v>0</v>
      </c>
      <c r="K13" s="342">
        <f>D13+E13-I13</f>
        <v>6.7188500000000033</v>
      </c>
      <c r="L13" s="812" t="s">
        <v>856</v>
      </c>
      <c r="M13" s="812" t="s">
        <v>856</v>
      </c>
    </row>
    <row r="14" spans="1:13" ht="13.8">
      <c r="A14" s="343">
        <v>2</v>
      </c>
      <c r="B14" s="344" t="s">
        <v>821</v>
      </c>
      <c r="C14" s="407">
        <v>99.49</v>
      </c>
      <c r="D14" s="345">
        <v>35.479999999999997</v>
      </c>
      <c r="E14" s="346">
        <v>64.010000000000005</v>
      </c>
      <c r="F14" s="584">
        <f>T6_FG_py_Utlsn!E13+'T6A_FG_Upy_Utlsn '!E13</f>
        <v>1713.5549999999998</v>
      </c>
      <c r="G14" s="342">
        <f t="shared" ref="G14:G45" si="0">F14*3000/100000</f>
        <v>51.406649999999992</v>
      </c>
      <c r="H14" s="584">
        <f t="shared" ref="H14:H45" si="1">F14</f>
        <v>1713.5549999999998</v>
      </c>
      <c r="I14" s="342">
        <f t="shared" ref="I14:I45" si="2">G14</f>
        <v>51.406649999999992</v>
      </c>
      <c r="J14" s="349">
        <v>0</v>
      </c>
      <c r="K14" s="342">
        <f t="shared" ref="K14:K45" si="3">D14+E14-I14</f>
        <v>48.083350000000017</v>
      </c>
      <c r="L14" s="813"/>
      <c r="M14" s="813"/>
    </row>
    <row r="15" spans="1:13" ht="13.8">
      <c r="A15" s="343">
        <v>3</v>
      </c>
      <c r="B15" s="344" t="s">
        <v>822</v>
      </c>
      <c r="C15" s="407">
        <v>115.13</v>
      </c>
      <c r="D15" s="345">
        <v>34.24</v>
      </c>
      <c r="E15" s="346">
        <v>80.89</v>
      </c>
      <c r="F15" s="584">
        <f>T6_FG_py_Utlsn!E14+'T6A_FG_Upy_Utlsn '!E14</f>
        <v>1486.5210000000002</v>
      </c>
      <c r="G15" s="342">
        <f t="shared" si="0"/>
        <v>44.595630000000007</v>
      </c>
      <c r="H15" s="584">
        <f t="shared" si="1"/>
        <v>1486.5210000000002</v>
      </c>
      <c r="I15" s="342">
        <f t="shared" si="2"/>
        <v>44.595630000000007</v>
      </c>
      <c r="J15" s="349">
        <v>0</v>
      </c>
      <c r="K15" s="342">
        <f t="shared" si="3"/>
        <v>70.534369999999996</v>
      </c>
      <c r="L15" s="813"/>
      <c r="M15" s="813"/>
    </row>
    <row r="16" spans="1:13" ht="13.8">
      <c r="A16" s="343">
        <v>4</v>
      </c>
      <c r="B16" s="344" t="s">
        <v>823</v>
      </c>
      <c r="C16" s="407">
        <v>153.06</v>
      </c>
      <c r="D16" s="345">
        <v>38.409999999999997</v>
      </c>
      <c r="E16" s="346">
        <v>114.65</v>
      </c>
      <c r="F16" s="584">
        <f>T6_FG_py_Utlsn!E15+'T6A_FG_Upy_Utlsn '!E15</f>
        <v>4488.1310000000003</v>
      </c>
      <c r="G16" s="342">
        <f t="shared" si="0"/>
        <v>134.64393000000001</v>
      </c>
      <c r="H16" s="584">
        <f t="shared" si="1"/>
        <v>4488.1310000000003</v>
      </c>
      <c r="I16" s="342">
        <f t="shared" si="2"/>
        <v>134.64393000000001</v>
      </c>
      <c r="J16" s="349">
        <v>0</v>
      </c>
      <c r="K16" s="342">
        <f t="shared" si="3"/>
        <v>18.416069999999991</v>
      </c>
      <c r="L16" s="813"/>
      <c r="M16" s="813"/>
    </row>
    <row r="17" spans="1:13" ht="13.8">
      <c r="A17" s="343">
        <v>5</v>
      </c>
      <c r="B17" s="344" t="s">
        <v>824</v>
      </c>
      <c r="C17" s="407">
        <v>116.61</v>
      </c>
      <c r="D17" s="345">
        <v>28.08</v>
      </c>
      <c r="E17" s="346">
        <v>88.53</v>
      </c>
      <c r="F17" s="584">
        <f>T6_FG_py_Utlsn!E16+'T6A_FG_Upy_Utlsn '!E16</f>
        <v>2896.5770000000002</v>
      </c>
      <c r="G17" s="342">
        <f t="shared" si="0"/>
        <v>86.897310000000004</v>
      </c>
      <c r="H17" s="584">
        <f t="shared" si="1"/>
        <v>2896.5770000000002</v>
      </c>
      <c r="I17" s="342">
        <f t="shared" si="2"/>
        <v>86.897310000000004</v>
      </c>
      <c r="J17" s="349">
        <v>0</v>
      </c>
      <c r="K17" s="342">
        <f t="shared" si="3"/>
        <v>29.712689999999995</v>
      </c>
      <c r="L17" s="813"/>
      <c r="M17" s="813"/>
    </row>
    <row r="18" spans="1:13" s="126" customFormat="1" ht="13.8">
      <c r="A18" s="343">
        <v>6</v>
      </c>
      <c r="B18" s="344" t="s">
        <v>825</v>
      </c>
      <c r="C18" s="407">
        <v>128.83000000000001</v>
      </c>
      <c r="D18" s="345">
        <v>37.81</v>
      </c>
      <c r="E18" s="346">
        <v>91.02</v>
      </c>
      <c r="F18" s="584">
        <f>T6_FG_py_Utlsn!E17+'T6A_FG_Upy_Utlsn '!E17</f>
        <v>2073.2689999999998</v>
      </c>
      <c r="G18" s="342">
        <f t="shared" si="0"/>
        <v>62.198069999999994</v>
      </c>
      <c r="H18" s="584">
        <f t="shared" si="1"/>
        <v>2073.2689999999998</v>
      </c>
      <c r="I18" s="342">
        <f t="shared" si="2"/>
        <v>62.198069999999994</v>
      </c>
      <c r="J18" s="349">
        <v>0</v>
      </c>
      <c r="K18" s="342">
        <f t="shared" si="3"/>
        <v>66.631929999999983</v>
      </c>
      <c r="L18" s="813"/>
      <c r="M18" s="813"/>
    </row>
    <row r="19" spans="1:13" s="126" customFormat="1" ht="13.8">
      <c r="A19" s="343">
        <v>7</v>
      </c>
      <c r="B19" s="344" t="s">
        <v>826</v>
      </c>
      <c r="C19" s="407">
        <v>97.56</v>
      </c>
      <c r="D19" s="345">
        <v>28.48</v>
      </c>
      <c r="E19" s="346">
        <v>69.08</v>
      </c>
      <c r="F19" s="584">
        <f>T6_FG_py_Utlsn!E18+'T6A_FG_Upy_Utlsn '!E18</f>
        <v>1597.202</v>
      </c>
      <c r="G19" s="342">
        <f t="shared" si="0"/>
        <v>47.916060000000002</v>
      </c>
      <c r="H19" s="584">
        <f t="shared" si="1"/>
        <v>1597.202</v>
      </c>
      <c r="I19" s="342">
        <f t="shared" si="2"/>
        <v>47.916060000000002</v>
      </c>
      <c r="J19" s="349">
        <v>0</v>
      </c>
      <c r="K19" s="342">
        <f t="shared" si="3"/>
        <v>49.643940000000001</v>
      </c>
      <c r="L19" s="813"/>
      <c r="M19" s="813"/>
    </row>
    <row r="20" spans="1:13" ht="15.75" customHeight="1">
      <c r="A20" s="343">
        <v>8</v>
      </c>
      <c r="B20" s="344" t="s">
        <v>827</v>
      </c>
      <c r="C20" s="407">
        <v>152.91</v>
      </c>
      <c r="D20" s="345">
        <v>44.67</v>
      </c>
      <c r="E20" s="346">
        <v>108.24</v>
      </c>
      <c r="F20" s="584">
        <f>T6_FG_py_Utlsn!E19+'T6A_FG_Upy_Utlsn '!E19</f>
        <v>2538.1390000000001</v>
      </c>
      <c r="G20" s="342">
        <f t="shared" si="0"/>
        <v>76.144170000000003</v>
      </c>
      <c r="H20" s="584">
        <f t="shared" si="1"/>
        <v>2538.1390000000001</v>
      </c>
      <c r="I20" s="342">
        <f t="shared" si="2"/>
        <v>76.144170000000003</v>
      </c>
      <c r="J20" s="349">
        <v>0</v>
      </c>
      <c r="K20" s="342">
        <f t="shared" si="3"/>
        <v>76.765829999999994</v>
      </c>
      <c r="L20" s="813"/>
      <c r="M20" s="813"/>
    </row>
    <row r="21" spans="1:13" ht="15.75" customHeight="1">
      <c r="A21" s="343">
        <v>9</v>
      </c>
      <c r="B21" s="344" t="s">
        <v>828</v>
      </c>
      <c r="C21" s="407">
        <v>65.84</v>
      </c>
      <c r="D21" s="345">
        <v>22.18</v>
      </c>
      <c r="E21" s="346">
        <v>43.66</v>
      </c>
      <c r="F21" s="584">
        <f>T6_FG_py_Utlsn!E20+'T6A_FG_Upy_Utlsn '!E20</f>
        <v>889.05199999999991</v>
      </c>
      <c r="G21" s="342">
        <f t="shared" si="0"/>
        <v>26.671559999999996</v>
      </c>
      <c r="H21" s="584">
        <f t="shared" si="1"/>
        <v>889.05199999999991</v>
      </c>
      <c r="I21" s="342">
        <f t="shared" si="2"/>
        <v>26.671559999999996</v>
      </c>
      <c r="J21" s="349">
        <v>0</v>
      </c>
      <c r="K21" s="342">
        <f t="shared" si="3"/>
        <v>39.168440000000004</v>
      </c>
      <c r="L21" s="813"/>
      <c r="M21" s="813"/>
    </row>
    <row r="22" spans="1:13" ht="15.75" customHeight="1">
      <c r="A22" s="343">
        <v>10</v>
      </c>
      <c r="B22" s="344" t="s">
        <v>829</v>
      </c>
      <c r="C22" s="407">
        <v>60.14</v>
      </c>
      <c r="D22" s="345">
        <v>15.22</v>
      </c>
      <c r="E22" s="346">
        <v>44.92</v>
      </c>
      <c r="F22" s="584">
        <f>T6_FG_py_Utlsn!E21+'T6A_FG_Upy_Utlsn '!E21</f>
        <v>1396.4359999999999</v>
      </c>
      <c r="G22" s="342">
        <f t="shared" si="0"/>
        <v>41.893079999999998</v>
      </c>
      <c r="H22" s="584">
        <f t="shared" si="1"/>
        <v>1396.4359999999999</v>
      </c>
      <c r="I22" s="342">
        <f t="shared" si="2"/>
        <v>41.893079999999998</v>
      </c>
      <c r="J22" s="349">
        <v>0</v>
      </c>
      <c r="K22" s="342">
        <f t="shared" si="3"/>
        <v>18.246920000000003</v>
      </c>
      <c r="L22" s="813"/>
      <c r="M22" s="813"/>
    </row>
    <row r="23" spans="1:13" ht="15.75" customHeight="1">
      <c r="A23" s="343">
        <v>11</v>
      </c>
      <c r="B23" s="344" t="s">
        <v>830</v>
      </c>
      <c r="C23" s="407">
        <v>146.11000000000001</v>
      </c>
      <c r="D23" s="345">
        <v>32.64</v>
      </c>
      <c r="E23" s="346">
        <v>113.47</v>
      </c>
      <c r="F23" s="584">
        <f>T6_FG_py_Utlsn!E22+'T6A_FG_Upy_Utlsn '!E22</f>
        <v>4255.0360000000001</v>
      </c>
      <c r="G23" s="342">
        <f t="shared" si="0"/>
        <v>127.65107999999999</v>
      </c>
      <c r="H23" s="584">
        <f t="shared" si="1"/>
        <v>4255.0360000000001</v>
      </c>
      <c r="I23" s="342">
        <f t="shared" si="2"/>
        <v>127.65107999999999</v>
      </c>
      <c r="J23" s="349">
        <v>0</v>
      </c>
      <c r="K23" s="342">
        <f t="shared" si="3"/>
        <v>18.45892000000002</v>
      </c>
      <c r="L23" s="813"/>
      <c r="M23" s="813"/>
    </row>
    <row r="24" spans="1:13" ht="15.75" customHeight="1">
      <c r="A24" s="343">
        <v>12</v>
      </c>
      <c r="B24" s="344" t="s">
        <v>831</v>
      </c>
      <c r="C24" s="407">
        <v>132.61000000000001</v>
      </c>
      <c r="D24" s="345">
        <v>34.04</v>
      </c>
      <c r="E24" s="346">
        <v>98.57</v>
      </c>
      <c r="F24" s="584">
        <f>T6_FG_py_Utlsn!E23+'T6A_FG_Upy_Utlsn '!E23</f>
        <v>3410.922</v>
      </c>
      <c r="G24" s="342">
        <f t="shared" si="0"/>
        <v>102.32765999999999</v>
      </c>
      <c r="H24" s="584">
        <f t="shared" si="1"/>
        <v>3410.922</v>
      </c>
      <c r="I24" s="342">
        <f t="shared" si="2"/>
        <v>102.32765999999999</v>
      </c>
      <c r="J24" s="349">
        <v>0</v>
      </c>
      <c r="K24" s="342">
        <f t="shared" si="3"/>
        <v>30.282339999999991</v>
      </c>
      <c r="L24" s="813"/>
      <c r="M24" s="813"/>
    </row>
    <row r="25" spans="1:13" ht="15.75" customHeight="1">
      <c r="A25" s="343">
        <v>13</v>
      </c>
      <c r="B25" s="344" t="s">
        <v>832</v>
      </c>
      <c r="C25" s="407">
        <v>108.87</v>
      </c>
      <c r="D25" s="345">
        <v>30.62</v>
      </c>
      <c r="E25" s="346">
        <v>78.25</v>
      </c>
      <c r="F25" s="584">
        <f>T6_FG_py_Utlsn!E24+'T6A_FG_Upy_Utlsn '!E24</f>
        <v>2957.8530000000001</v>
      </c>
      <c r="G25" s="342">
        <f t="shared" si="0"/>
        <v>88.735590000000002</v>
      </c>
      <c r="H25" s="584">
        <f t="shared" si="1"/>
        <v>2957.8530000000001</v>
      </c>
      <c r="I25" s="342">
        <f t="shared" si="2"/>
        <v>88.735590000000002</v>
      </c>
      <c r="J25" s="349">
        <v>0</v>
      </c>
      <c r="K25" s="342">
        <f t="shared" si="3"/>
        <v>20.134410000000003</v>
      </c>
      <c r="L25" s="813"/>
      <c r="M25" s="813"/>
    </row>
    <row r="26" spans="1:13" ht="15.75" customHeight="1">
      <c r="A26" s="343">
        <v>14</v>
      </c>
      <c r="B26" s="344" t="s">
        <v>833</v>
      </c>
      <c r="C26" s="407">
        <v>79.25</v>
      </c>
      <c r="D26" s="345">
        <v>21.15</v>
      </c>
      <c r="E26" s="346">
        <v>58.1</v>
      </c>
      <c r="F26" s="584">
        <f>T6_FG_py_Utlsn!E25+'T6A_FG_Upy_Utlsn '!E25</f>
        <v>1604.4780000000001</v>
      </c>
      <c r="G26" s="342">
        <f t="shared" si="0"/>
        <v>48.134340000000002</v>
      </c>
      <c r="H26" s="584">
        <f t="shared" si="1"/>
        <v>1604.4780000000001</v>
      </c>
      <c r="I26" s="342">
        <f t="shared" si="2"/>
        <v>48.134340000000002</v>
      </c>
      <c r="J26" s="349">
        <v>0</v>
      </c>
      <c r="K26" s="342">
        <f t="shared" si="3"/>
        <v>31.115659999999998</v>
      </c>
      <c r="L26" s="813"/>
      <c r="M26" s="813"/>
    </row>
    <row r="27" spans="1:13" ht="15.75" customHeight="1">
      <c r="A27" s="343">
        <v>15</v>
      </c>
      <c r="B27" s="344" t="s">
        <v>834</v>
      </c>
      <c r="C27" s="407">
        <v>30.41</v>
      </c>
      <c r="D27" s="345">
        <v>8.56</v>
      </c>
      <c r="E27" s="346">
        <v>21.85</v>
      </c>
      <c r="F27" s="584">
        <f>T6_FG_py_Utlsn!E26+'T6A_FG_Upy_Utlsn '!E26</f>
        <v>655.56000000000006</v>
      </c>
      <c r="G27" s="342">
        <f t="shared" si="0"/>
        <v>19.666800000000002</v>
      </c>
      <c r="H27" s="584">
        <f t="shared" si="1"/>
        <v>655.56000000000006</v>
      </c>
      <c r="I27" s="342">
        <f t="shared" si="2"/>
        <v>19.666800000000002</v>
      </c>
      <c r="J27" s="349">
        <v>0</v>
      </c>
      <c r="K27" s="342">
        <f t="shared" si="3"/>
        <v>10.743200000000002</v>
      </c>
      <c r="L27" s="813"/>
      <c r="M27" s="813"/>
    </row>
    <row r="28" spans="1:13" ht="15.75" customHeight="1">
      <c r="A28" s="343">
        <v>16</v>
      </c>
      <c r="B28" s="344" t="s">
        <v>835</v>
      </c>
      <c r="C28" s="407">
        <v>34.75</v>
      </c>
      <c r="D28" s="345">
        <v>10.17</v>
      </c>
      <c r="E28" s="346">
        <v>24.58</v>
      </c>
      <c r="F28" s="584">
        <f>T6_FG_py_Utlsn!E27+'T6A_FG_Upy_Utlsn '!E27</f>
        <v>670.63799999999992</v>
      </c>
      <c r="G28" s="342">
        <f t="shared" si="0"/>
        <v>20.119139999999998</v>
      </c>
      <c r="H28" s="584">
        <f t="shared" si="1"/>
        <v>670.63799999999992</v>
      </c>
      <c r="I28" s="342">
        <f t="shared" si="2"/>
        <v>20.119139999999998</v>
      </c>
      <c r="J28" s="349">
        <v>0</v>
      </c>
      <c r="K28" s="342">
        <f t="shared" si="3"/>
        <v>14.630860000000002</v>
      </c>
      <c r="L28" s="813"/>
      <c r="M28" s="813"/>
    </row>
    <row r="29" spans="1:13" ht="15.75" customHeight="1">
      <c r="A29" s="343">
        <v>17</v>
      </c>
      <c r="B29" s="344" t="s">
        <v>836</v>
      </c>
      <c r="C29" s="407">
        <v>128.05000000000001</v>
      </c>
      <c r="D29" s="345">
        <v>31.23</v>
      </c>
      <c r="E29" s="346">
        <v>96.82</v>
      </c>
      <c r="F29" s="584">
        <f>T6_FG_py_Utlsn!E28+'T6A_FG_Upy_Utlsn '!E28</f>
        <v>3435.4390000000003</v>
      </c>
      <c r="G29" s="342">
        <f t="shared" si="0"/>
        <v>103.06317</v>
      </c>
      <c r="H29" s="584">
        <f t="shared" si="1"/>
        <v>3435.4390000000003</v>
      </c>
      <c r="I29" s="342">
        <f t="shared" si="2"/>
        <v>103.06317</v>
      </c>
      <c r="J29" s="349">
        <v>0</v>
      </c>
      <c r="K29" s="342">
        <f t="shared" si="3"/>
        <v>24.986829999999983</v>
      </c>
      <c r="L29" s="813"/>
      <c r="M29" s="813"/>
    </row>
    <row r="30" spans="1:13" ht="15.75" customHeight="1">
      <c r="A30" s="343">
        <v>18</v>
      </c>
      <c r="B30" s="344" t="s">
        <v>837</v>
      </c>
      <c r="C30" s="407">
        <v>72.790000000000006</v>
      </c>
      <c r="D30" s="345">
        <v>20.05</v>
      </c>
      <c r="E30" s="346">
        <v>52.74</v>
      </c>
      <c r="F30" s="584">
        <f>T6_FG_py_Utlsn!E29+'T6A_FG_Upy_Utlsn '!E29</f>
        <v>1520.79</v>
      </c>
      <c r="G30" s="342">
        <f t="shared" si="0"/>
        <v>45.623699999999999</v>
      </c>
      <c r="H30" s="584">
        <f t="shared" si="1"/>
        <v>1520.79</v>
      </c>
      <c r="I30" s="342">
        <f t="shared" si="2"/>
        <v>45.623699999999999</v>
      </c>
      <c r="J30" s="349">
        <v>0</v>
      </c>
      <c r="K30" s="342">
        <f t="shared" si="3"/>
        <v>27.166300000000007</v>
      </c>
      <c r="L30" s="813"/>
      <c r="M30" s="813"/>
    </row>
    <row r="31" spans="1:13" ht="15.75" customHeight="1">
      <c r="A31" s="343">
        <v>19</v>
      </c>
      <c r="B31" s="344" t="s">
        <v>838</v>
      </c>
      <c r="C31" s="407">
        <v>187.09</v>
      </c>
      <c r="D31" s="345">
        <v>49.95</v>
      </c>
      <c r="E31" s="346">
        <v>137.13999999999999</v>
      </c>
      <c r="F31" s="584">
        <f>T6_FG_py_Utlsn!E30+'T6A_FG_Upy_Utlsn '!E30</f>
        <v>3929.1880000000001</v>
      </c>
      <c r="G31" s="342">
        <f t="shared" si="0"/>
        <v>117.87564</v>
      </c>
      <c r="H31" s="584">
        <f t="shared" si="1"/>
        <v>3929.1880000000001</v>
      </c>
      <c r="I31" s="342">
        <f t="shared" si="2"/>
        <v>117.87564</v>
      </c>
      <c r="J31" s="349">
        <v>0</v>
      </c>
      <c r="K31" s="342">
        <f t="shared" si="3"/>
        <v>69.214359999999971</v>
      </c>
      <c r="L31" s="813"/>
      <c r="M31" s="813"/>
    </row>
    <row r="32" spans="1:13" ht="15.75" customHeight="1">
      <c r="A32" s="343">
        <v>20</v>
      </c>
      <c r="B32" s="344" t="s">
        <v>839</v>
      </c>
      <c r="C32" s="407">
        <v>79.540000000000006</v>
      </c>
      <c r="D32" s="345">
        <v>21.85</v>
      </c>
      <c r="E32" s="346">
        <v>57.69</v>
      </c>
      <c r="F32" s="584">
        <f>T6_FG_py_Utlsn!E31+'T6A_FG_Upy_Utlsn '!E31</f>
        <v>1963.6870000000001</v>
      </c>
      <c r="G32" s="342">
        <f t="shared" si="0"/>
        <v>58.910609999999998</v>
      </c>
      <c r="H32" s="584">
        <f t="shared" si="1"/>
        <v>1963.6870000000001</v>
      </c>
      <c r="I32" s="342">
        <f t="shared" si="2"/>
        <v>58.910609999999998</v>
      </c>
      <c r="J32" s="349">
        <v>0</v>
      </c>
      <c r="K32" s="342">
        <f t="shared" si="3"/>
        <v>20.629389999999994</v>
      </c>
      <c r="L32" s="813"/>
      <c r="M32" s="813"/>
    </row>
    <row r="33" spans="1:13" ht="15.75" customHeight="1">
      <c r="A33" s="343">
        <v>21</v>
      </c>
      <c r="B33" s="344" t="s">
        <v>840</v>
      </c>
      <c r="C33" s="407">
        <v>136.34</v>
      </c>
      <c r="D33" s="345">
        <v>37.97</v>
      </c>
      <c r="E33" s="346">
        <v>98.37</v>
      </c>
      <c r="F33" s="584">
        <f>T6_FG_py_Utlsn!E32+'T6A_FG_Upy_Utlsn '!E32</f>
        <v>3575.8670000000002</v>
      </c>
      <c r="G33" s="342">
        <f t="shared" si="0"/>
        <v>107.27601</v>
      </c>
      <c r="H33" s="584">
        <f t="shared" si="1"/>
        <v>3575.8670000000002</v>
      </c>
      <c r="I33" s="342">
        <f t="shared" si="2"/>
        <v>107.27601</v>
      </c>
      <c r="J33" s="349">
        <v>0</v>
      </c>
      <c r="K33" s="342">
        <f t="shared" si="3"/>
        <v>29.063990000000004</v>
      </c>
      <c r="L33" s="813"/>
      <c r="M33" s="813"/>
    </row>
    <row r="34" spans="1:13" ht="15.75" customHeight="1">
      <c r="A34" s="343">
        <v>22</v>
      </c>
      <c r="B34" s="344" t="s">
        <v>841</v>
      </c>
      <c r="C34" s="407">
        <v>74.63</v>
      </c>
      <c r="D34" s="345">
        <v>20.46</v>
      </c>
      <c r="E34" s="346">
        <v>54.17</v>
      </c>
      <c r="F34" s="584">
        <f>T6_FG_py_Utlsn!E33+'T6A_FG_Upy_Utlsn '!E33</f>
        <v>1551.4989999999998</v>
      </c>
      <c r="G34" s="342">
        <f t="shared" si="0"/>
        <v>46.544969999999992</v>
      </c>
      <c r="H34" s="584">
        <f t="shared" si="1"/>
        <v>1551.4989999999998</v>
      </c>
      <c r="I34" s="342">
        <f t="shared" si="2"/>
        <v>46.544969999999992</v>
      </c>
      <c r="J34" s="349">
        <v>0</v>
      </c>
      <c r="K34" s="342">
        <f t="shared" si="3"/>
        <v>28.085030000000003</v>
      </c>
      <c r="L34" s="813"/>
      <c r="M34" s="813"/>
    </row>
    <row r="35" spans="1:13" ht="15.75" customHeight="1">
      <c r="A35" s="343">
        <v>23</v>
      </c>
      <c r="B35" s="344" t="s">
        <v>842</v>
      </c>
      <c r="C35" s="407">
        <v>146.16999999999999</v>
      </c>
      <c r="D35" s="345">
        <v>43.29</v>
      </c>
      <c r="E35" s="346">
        <v>102.88</v>
      </c>
      <c r="F35" s="584">
        <f>T6_FG_py_Utlsn!E34+'T6A_FG_Upy_Utlsn '!E34</f>
        <v>3631.759</v>
      </c>
      <c r="G35" s="342">
        <f t="shared" si="0"/>
        <v>108.95277</v>
      </c>
      <c r="H35" s="584">
        <f t="shared" si="1"/>
        <v>3631.759</v>
      </c>
      <c r="I35" s="342">
        <f t="shared" si="2"/>
        <v>108.95277</v>
      </c>
      <c r="J35" s="349">
        <v>0</v>
      </c>
      <c r="K35" s="342">
        <f t="shared" si="3"/>
        <v>37.217229999999986</v>
      </c>
      <c r="L35" s="813"/>
      <c r="M35" s="813"/>
    </row>
    <row r="36" spans="1:13" ht="15.75" customHeight="1">
      <c r="A36" s="343">
        <v>24</v>
      </c>
      <c r="B36" s="344" t="s">
        <v>843</v>
      </c>
      <c r="C36" s="407">
        <v>134.6</v>
      </c>
      <c r="D36" s="345">
        <v>40.51</v>
      </c>
      <c r="E36" s="346">
        <v>94.09</v>
      </c>
      <c r="F36" s="584">
        <f>T6_FG_py_Utlsn!E35+'T6A_FG_Upy_Utlsn '!E35</f>
        <v>2994.5529999999999</v>
      </c>
      <c r="G36" s="342">
        <f t="shared" si="0"/>
        <v>89.836590000000001</v>
      </c>
      <c r="H36" s="584">
        <f t="shared" si="1"/>
        <v>2994.5529999999999</v>
      </c>
      <c r="I36" s="342">
        <f t="shared" si="2"/>
        <v>89.836590000000001</v>
      </c>
      <c r="J36" s="349">
        <v>0</v>
      </c>
      <c r="K36" s="342">
        <f t="shared" si="3"/>
        <v>44.763409999999993</v>
      </c>
      <c r="L36" s="813"/>
      <c r="M36" s="813"/>
    </row>
    <row r="37" spans="1:13" ht="15.75" customHeight="1">
      <c r="A37" s="343">
        <v>25</v>
      </c>
      <c r="B37" s="344" t="s">
        <v>844</v>
      </c>
      <c r="C37" s="407">
        <v>81.93</v>
      </c>
      <c r="D37" s="345">
        <v>23.09</v>
      </c>
      <c r="E37" s="346">
        <v>58.84</v>
      </c>
      <c r="F37" s="584">
        <f>T6_FG_py_Utlsn!E36+'T6A_FG_Upy_Utlsn '!E36</f>
        <v>2175.92</v>
      </c>
      <c r="G37" s="342">
        <f t="shared" si="0"/>
        <v>65.277600000000007</v>
      </c>
      <c r="H37" s="584">
        <f t="shared" si="1"/>
        <v>2175.92</v>
      </c>
      <c r="I37" s="342">
        <f t="shared" si="2"/>
        <v>65.277600000000007</v>
      </c>
      <c r="J37" s="349">
        <v>0</v>
      </c>
      <c r="K37" s="342">
        <f t="shared" si="3"/>
        <v>16.6524</v>
      </c>
      <c r="L37" s="813"/>
      <c r="M37" s="813"/>
    </row>
    <row r="38" spans="1:13" ht="15.75" customHeight="1">
      <c r="A38" s="343">
        <v>26</v>
      </c>
      <c r="B38" s="344" t="s">
        <v>845</v>
      </c>
      <c r="C38" s="407">
        <v>166.81</v>
      </c>
      <c r="D38" s="345">
        <v>47.1</v>
      </c>
      <c r="E38" s="346">
        <v>119.71</v>
      </c>
      <c r="F38" s="584">
        <f>T6_FG_py_Utlsn!E37+'T6A_FG_Upy_Utlsn '!E37</f>
        <v>2742.9180000000001</v>
      </c>
      <c r="G38" s="342">
        <f t="shared" si="0"/>
        <v>82.287540000000007</v>
      </c>
      <c r="H38" s="584">
        <f t="shared" si="1"/>
        <v>2742.9180000000001</v>
      </c>
      <c r="I38" s="342">
        <f t="shared" si="2"/>
        <v>82.287540000000007</v>
      </c>
      <c r="J38" s="349">
        <v>0</v>
      </c>
      <c r="K38" s="342">
        <f t="shared" si="3"/>
        <v>84.522459999999995</v>
      </c>
      <c r="L38" s="813"/>
      <c r="M38" s="813"/>
    </row>
    <row r="39" spans="1:13" ht="15.75" customHeight="1">
      <c r="A39" s="343">
        <v>27</v>
      </c>
      <c r="B39" s="344" t="s">
        <v>846</v>
      </c>
      <c r="C39" s="407">
        <v>100.41</v>
      </c>
      <c r="D39" s="345">
        <v>30.88</v>
      </c>
      <c r="E39" s="346">
        <v>69.53</v>
      </c>
      <c r="F39" s="584">
        <f>T6_FG_py_Utlsn!E38+'T6A_FG_Upy_Utlsn '!E38</f>
        <v>1732.8829999999998</v>
      </c>
      <c r="G39" s="342">
        <f t="shared" si="0"/>
        <v>51.986489999999989</v>
      </c>
      <c r="H39" s="584">
        <f t="shared" si="1"/>
        <v>1732.8829999999998</v>
      </c>
      <c r="I39" s="342">
        <f t="shared" si="2"/>
        <v>51.986489999999989</v>
      </c>
      <c r="J39" s="349">
        <v>0</v>
      </c>
      <c r="K39" s="342">
        <f t="shared" si="3"/>
        <v>48.423510000000007</v>
      </c>
      <c r="L39" s="813"/>
      <c r="M39" s="813"/>
    </row>
    <row r="40" spans="1:13" ht="15.75" customHeight="1">
      <c r="A40" s="343">
        <v>28</v>
      </c>
      <c r="B40" s="344" t="s">
        <v>847</v>
      </c>
      <c r="C40" s="407">
        <v>181.7</v>
      </c>
      <c r="D40" s="345">
        <v>44.11</v>
      </c>
      <c r="E40" s="346">
        <v>137.59</v>
      </c>
      <c r="F40" s="584">
        <f>T6_FG_py_Utlsn!E39+'T6A_FG_Upy_Utlsn '!E39</f>
        <v>4366.0450000000001</v>
      </c>
      <c r="G40" s="342">
        <f t="shared" si="0"/>
        <v>130.98134999999999</v>
      </c>
      <c r="H40" s="584">
        <f t="shared" si="1"/>
        <v>4366.0450000000001</v>
      </c>
      <c r="I40" s="342">
        <f t="shared" si="2"/>
        <v>130.98134999999999</v>
      </c>
      <c r="J40" s="349">
        <v>0</v>
      </c>
      <c r="K40" s="342">
        <f t="shared" si="3"/>
        <v>50.718649999999997</v>
      </c>
      <c r="L40" s="813"/>
      <c r="M40" s="813"/>
    </row>
    <row r="41" spans="1:13" ht="15.75" customHeight="1">
      <c r="A41" s="343">
        <v>29</v>
      </c>
      <c r="B41" s="344" t="s">
        <v>848</v>
      </c>
      <c r="C41" s="407">
        <v>100</v>
      </c>
      <c r="D41" s="345">
        <v>22.09</v>
      </c>
      <c r="E41" s="346">
        <v>77.91</v>
      </c>
      <c r="F41" s="584">
        <f>T6_FG_py_Utlsn!E40+'T6A_FG_Upy_Utlsn '!E40</f>
        <v>2061.0529999999999</v>
      </c>
      <c r="G41" s="342">
        <f t="shared" si="0"/>
        <v>61.831589999999998</v>
      </c>
      <c r="H41" s="584">
        <f t="shared" si="1"/>
        <v>2061.0529999999999</v>
      </c>
      <c r="I41" s="342">
        <f t="shared" si="2"/>
        <v>61.831589999999998</v>
      </c>
      <c r="J41" s="349">
        <v>0</v>
      </c>
      <c r="K41" s="342">
        <f t="shared" si="3"/>
        <v>38.168410000000002</v>
      </c>
      <c r="L41" s="813"/>
      <c r="M41" s="813"/>
    </row>
    <row r="42" spans="1:13" ht="15.75" customHeight="1">
      <c r="A42" s="343">
        <v>30</v>
      </c>
      <c r="B42" s="344" t="s">
        <v>849</v>
      </c>
      <c r="C42" s="407">
        <v>240.21</v>
      </c>
      <c r="D42" s="345">
        <v>62.82</v>
      </c>
      <c r="E42" s="346">
        <v>177.39</v>
      </c>
      <c r="F42" s="584">
        <f>T6_FG_py_Utlsn!E41+'T6A_FG_Upy_Utlsn '!E41</f>
        <v>5594.5789999999997</v>
      </c>
      <c r="G42" s="342">
        <f t="shared" si="0"/>
        <v>167.83736999999999</v>
      </c>
      <c r="H42" s="584">
        <f t="shared" si="1"/>
        <v>5594.5789999999997</v>
      </c>
      <c r="I42" s="342">
        <f t="shared" si="2"/>
        <v>167.83736999999999</v>
      </c>
      <c r="J42" s="349">
        <v>0</v>
      </c>
      <c r="K42" s="342">
        <f t="shared" si="3"/>
        <v>72.372629999999987</v>
      </c>
      <c r="L42" s="813"/>
      <c r="M42" s="813"/>
    </row>
    <row r="43" spans="1:13" ht="15.75" customHeight="1">
      <c r="A43" s="343">
        <v>31</v>
      </c>
      <c r="B43" s="344" t="s">
        <v>850</v>
      </c>
      <c r="C43" s="407">
        <v>249.43</v>
      </c>
      <c r="D43" s="345">
        <v>58.39</v>
      </c>
      <c r="E43" s="346">
        <v>191.04</v>
      </c>
      <c r="F43" s="584">
        <f>T6_FG_py_Utlsn!E42+'T6A_FG_Upy_Utlsn '!E42</f>
        <v>6762.143</v>
      </c>
      <c r="G43" s="342">
        <f t="shared" si="0"/>
        <v>202.86429000000001</v>
      </c>
      <c r="H43" s="584">
        <f t="shared" si="1"/>
        <v>6762.143</v>
      </c>
      <c r="I43" s="342">
        <f t="shared" si="2"/>
        <v>202.86429000000001</v>
      </c>
      <c r="J43" s="349">
        <v>0</v>
      </c>
      <c r="K43" s="342">
        <f t="shared" si="3"/>
        <v>46.565709999999996</v>
      </c>
      <c r="L43" s="813"/>
      <c r="M43" s="813"/>
    </row>
    <row r="44" spans="1:13" ht="15.75" customHeight="1">
      <c r="A44" s="343">
        <v>32</v>
      </c>
      <c r="B44" s="344" t="s">
        <v>851</v>
      </c>
      <c r="C44" s="407">
        <v>120.27</v>
      </c>
      <c r="D44" s="345">
        <v>36.79</v>
      </c>
      <c r="E44" s="346">
        <v>83.48</v>
      </c>
      <c r="F44" s="584">
        <f>T6_FG_py_Utlsn!E43+'T6A_FG_Upy_Utlsn '!E43</f>
        <v>1802.76</v>
      </c>
      <c r="G44" s="342">
        <f t="shared" si="0"/>
        <v>54.082799999999999</v>
      </c>
      <c r="H44" s="584">
        <f t="shared" si="1"/>
        <v>1802.76</v>
      </c>
      <c r="I44" s="342">
        <f t="shared" si="2"/>
        <v>54.082799999999999</v>
      </c>
      <c r="J44" s="349">
        <v>0</v>
      </c>
      <c r="K44" s="342">
        <f t="shared" si="3"/>
        <v>66.187200000000018</v>
      </c>
      <c r="L44" s="813"/>
      <c r="M44" s="813"/>
    </row>
    <row r="45" spans="1:13" s="185" customFormat="1" ht="15.75" customHeight="1">
      <c r="A45" s="347"/>
      <c r="B45" s="348" t="s">
        <v>84</v>
      </c>
      <c r="C45" s="408">
        <f>SUM(C13:C44)</f>
        <v>3781.74</v>
      </c>
      <c r="D45" s="350">
        <f>SUM(D13:D44)</f>
        <v>1028.1900000000003</v>
      </c>
      <c r="E45" s="351">
        <f>SUM(E13:E44)</f>
        <v>2753.5499999999997</v>
      </c>
      <c r="F45" s="589">
        <f>SUM(F13:F44)</f>
        <v>84257.156999999977</v>
      </c>
      <c r="G45" s="352">
        <f t="shared" si="0"/>
        <v>2527.7147099999993</v>
      </c>
      <c r="H45" s="589">
        <f t="shared" si="1"/>
        <v>84257.156999999977</v>
      </c>
      <c r="I45" s="352">
        <f t="shared" si="2"/>
        <v>2527.7147099999993</v>
      </c>
      <c r="J45" s="353">
        <v>0</v>
      </c>
      <c r="K45" s="352">
        <f t="shared" si="3"/>
        <v>1254.0252900000005</v>
      </c>
      <c r="L45" s="814"/>
      <c r="M45" s="814"/>
    </row>
    <row r="46" spans="1:13" s="185" customFormat="1" ht="15.75" customHeight="1">
      <c r="A46" s="815" t="s">
        <v>1022</v>
      </c>
      <c r="B46" s="815"/>
      <c r="C46" s="815"/>
      <c r="D46" s="815"/>
      <c r="E46" s="815"/>
      <c r="F46" s="815"/>
      <c r="G46" s="815"/>
      <c r="H46" s="815"/>
      <c r="I46" s="815"/>
      <c r="J46" s="815"/>
      <c r="K46" s="815"/>
      <c r="L46" s="815"/>
      <c r="M46" s="815"/>
    </row>
    <row r="47" spans="1:13" ht="12.75" customHeight="1">
      <c r="A47" s="448"/>
      <c r="B47" s="448"/>
      <c r="C47" s="448"/>
      <c r="D47" s="448"/>
      <c r="E47" s="448"/>
      <c r="F47" s="448"/>
      <c r="G47" s="448"/>
      <c r="H47" s="448"/>
      <c r="I47" s="448"/>
      <c r="J47" s="448"/>
      <c r="K47" s="644"/>
      <c r="L47" s="644"/>
      <c r="M47" s="644"/>
    </row>
    <row r="48" spans="1:13" ht="15">
      <c r="A48" s="12"/>
      <c r="B48" s="12"/>
      <c r="C48" s="12"/>
      <c r="D48" s="12"/>
      <c r="E48" s="12"/>
      <c r="F48" s="12"/>
      <c r="G48" s="451"/>
      <c r="H48" s="451"/>
      <c r="I48" s="451"/>
      <c r="J48" s="245"/>
      <c r="K48" s="645" t="s">
        <v>1026</v>
      </c>
      <c r="L48" s="645"/>
      <c r="M48" s="645"/>
    </row>
    <row r="49" spans="1:13" ht="15">
      <c r="A49" s="12"/>
      <c r="B49" s="451"/>
      <c r="C49" s="451"/>
      <c r="D49" s="451"/>
      <c r="E49" s="451"/>
      <c r="F49" s="451"/>
      <c r="G49" s="451"/>
      <c r="H49" s="451"/>
      <c r="I49" s="477"/>
      <c r="J49" s="245"/>
      <c r="K49" s="645" t="s">
        <v>1010</v>
      </c>
      <c r="L49" s="645"/>
      <c r="M49" s="645"/>
    </row>
    <row r="50" spans="1:13">
      <c r="A50" s="12"/>
      <c r="B50" s="593"/>
      <c r="C50" s="593"/>
      <c r="D50" s="593"/>
      <c r="E50" s="593"/>
      <c r="F50" s="593"/>
      <c r="G50" s="593"/>
      <c r="H50" s="593"/>
      <c r="I50" s="593"/>
      <c r="J50" s="245"/>
      <c r="K50" s="591"/>
      <c r="L50" s="591"/>
      <c r="M50" s="591"/>
    </row>
    <row r="51" spans="1:13">
      <c r="A51" s="12"/>
      <c r="B51" s="593"/>
      <c r="C51" s="593"/>
      <c r="D51" s="593"/>
      <c r="E51" s="593"/>
      <c r="F51" s="593"/>
      <c r="G51" s="593"/>
      <c r="H51" s="593"/>
      <c r="I51" s="593" t="s">
        <v>1025</v>
      </c>
      <c r="J51" s="245"/>
      <c r="K51" s="591"/>
      <c r="L51" s="591"/>
      <c r="M51" s="591"/>
    </row>
    <row r="53" spans="1:13" ht="15">
      <c r="K53" s="816" t="s">
        <v>1030</v>
      </c>
      <c r="L53" s="816"/>
      <c r="M53" s="816"/>
    </row>
  </sheetData>
  <mergeCells count="24">
    <mergeCell ref="K49:M49"/>
    <mergeCell ref="K53:M53"/>
    <mergeCell ref="K1:M1"/>
    <mergeCell ref="B3:K3"/>
    <mergeCell ref="B4:K4"/>
    <mergeCell ref="D9:D11"/>
    <mergeCell ref="J9:J11"/>
    <mergeCell ref="L7:M7"/>
    <mergeCell ref="G8:M8"/>
    <mergeCell ref="F9:G10"/>
    <mergeCell ref="H9:I10"/>
    <mergeCell ref="K9:K11"/>
    <mergeCell ref="E9:E11"/>
    <mergeCell ref="A8:B8"/>
    <mergeCell ref="K48:M48"/>
    <mergeCell ref="A9:A11"/>
    <mergeCell ref="M9:M11"/>
    <mergeCell ref="K47:M47"/>
    <mergeCell ref="L9:L11"/>
    <mergeCell ref="B9:B11"/>
    <mergeCell ref="L13:L45"/>
    <mergeCell ref="M13:M45"/>
    <mergeCell ref="C9:C11"/>
    <mergeCell ref="A46:M46"/>
  </mergeCells>
  <printOptions horizontalCentered="1"/>
  <pageMargins left="0.70866141732283472" right="0.70866141732283472" top="0.23622047244094491" bottom="0" header="0.31496062992125984" footer="0.31496062992125984"/>
  <pageSetup paperSize="9" scale="7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view="pageBreakPreview" topLeftCell="A16" zoomScale="90" zoomScaleSheetLayoutView="90" workbookViewId="0">
      <selection activeCell="K29" sqref="K29"/>
    </sheetView>
  </sheetViews>
  <sheetFormatPr defaultColWidth="9.109375" defaultRowHeight="13.2"/>
  <cols>
    <col min="1" max="1" width="5.5546875" style="13" customWidth="1"/>
    <col min="2" max="2" width="14.44140625" style="13" customWidth="1"/>
    <col min="3" max="3" width="10.5546875" style="13" customWidth="1"/>
    <col min="4" max="4" width="9.88671875" style="13" customWidth="1"/>
    <col min="5" max="5" width="8.6640625" style="13" customWidth="1"/>
    <col min="6" max="6" width="10.88671875" style="13" customWidth="1"/>
    <col min="7" max="7" width="15.88671875" style="13" customWidth="1"/>
    <col min="8" max="8" width="12.44140625" style="13" customWidth="1"/>
    <col min="9" max="9" width="12.109375" style="13" customWidth="1"/>
    <col min="10" max="10" width="9" style="13" customWidth="1"/>
    <col min="11" max="11" width="12" style="13" customWidth="1"/>
    <col min="12" max="12" width="17.33203125" style="13" customWidth="1"/>
    <col min="13" max="13" width="9.109375" style="13" hidden="1" customWidth="1"/>
    <col min="14" max="16384" width="9.109375" style="13"/>
  </cols>
  <sheetData>
    <row r="1" spans="1:19" customFormat="1" ht="15.6">
      <c r="D1" s="29"/>
      <c r="E1" s="29"/>
      <c r="F1" s="29"/>
      <c r="G1" s="29"/>
      <c r="H1" s="29"/>
      <c r="I1" s="29"/>
      <c r="J1" s="29"/>
      <c r="K1" s="29"/>
      <c r="L1" s="809" t="s">
        <v>440</v>
      </c>
      <c r="M1" s="809"/>
      <c r="N1" s="809"/>
      <c r="O1" s="35"/>
      <c r="P1" s="35"/>
    </row>
    <row r="2" spans="1:19" customFormat="1" ht="15">
      <c r="A2" s="645" t="s">
        <v>0</v>
      </c>
      <c r="B2" s="645"/>
      <c r="C2" s="645"/>
      <c r="D2" s="645"/>
      <c r="E2" s="645"/>
      <c r="F2" s="645"/>
      <c r="G2" s="645"/>
      <c r="H2" s="645"/>
      <c r="I2" s="645"/>
      <c r="J2" s="645"/>
      <c r="K2" s="645"/>
      <c r="L2" s="645"/>
      <c r="M2" s="37"/>
      <c r="N2" s="37"/>
      <c r="O2" s="37"/>
      <c r="P2" s="37"/>
    </row>
    <row r="3" spans="1:19" customFormat="1" ht="21">
      <c r="A3" s="810" t="s">
        <v>652</v>
      </c>
      <c r="B3" s="810"/>
      <c r="C3" s="810"/>
      <c r="D3" s="810"/>
      <c r="E3" s="810"/>
      <c r="F3" s="810"/>
      <c r="G3" s="810"/>
      <c r="H3" s="810"/>
      <c r="I3" s="810"/>
      <c r="J3" s="810"/>
      <c r="K3" s="810"/>
      <c r="L3" s="810"/>
      <c r="M3" s="36"/>
      <c r="N3" s="36"/>
      <c r="O3" s="36"/>
      <c r="P3" s="36"/>
    </row>
    <row r="4" spans="1:19" customFormat="1" ht="10.5" customHeight="1"/>
    <row r="5" spans="1:19" ht="19.5" customHeight="1">
      <c r="A5" s="788" t="s">
        <v>674</v>
      </c>
      <c r="B5" s="788"/>
      <c r="C5" s="788"/>
      <c r="D5" s="788"/>
      <c r="E5" s="788"/>
      <c r="F5" s="788"/>
      <c r="G5" s="788"/>
      <c r="H5" s="788"/>
      <c r="I5" s="788"/>
      <c r="J5" s="788"/>
      <c r="K5" s="788"/>
      <c r="L5" s="788"/>
    </row>
    <row r="6" spans="1:19">
      <c r="A6" s="19"/>
      <c r="B6" s="19"/>
      <c r="C6" s="19"/>
      <c r="D6" s="19"/>
      <c r="E6" s="19"/>
      <c r="F6" s="19"/>
      <c r="G6" s="19"/>
      <c r="H6" s="19"/>
      <c r="I6" s="19"/>
      <c r="J6" s="19"/>
      <c r="K6" s="19"/>
      <c r="L6" s="19"/>
    </row>
    <row r="7" spans="1:19">
      <c r="A7" s="707" t="s">
        <v>938</v>
      </c>
      <c r="B7" s="707"/>
      <c r="F7" s="807" t="s">
        <v>16</v>
      </c>
      <c r="G7" s="807"/>
      <c r="H7" s="807"/>
      <c r="I7" s="807"/>
      <c r="J7" s="807"/>
      <c r="K7" s="807"/>
      <c r="L7" s="807"/>
    </row>
    <row r="8" spans="1:19">
      <c r="A8" s="12"/>
      <c r="F8" s="14"/>
      <c r="G8" s="87"/>
      <c r="H8" s="87"/>
      <c r="I8" s="808" t="s">
        <v>971</v>
      </c>
      <c r="J8" s="808"/>
      <c r="K8" s="808"/>
      <c r="L8" s="808"/>
    </row>
    <row r="9" spans="1:19" s="12" customFormat="1">
      <c r="A9" s="690" t="s">
        <v>2</v>
      </c>
      <c r="B9" s="690" t="s">
        <v>3</v>
      </c>
      <c r="C9" s="688" t="s">
        <v>20</v>
      </c>
      <c r="D9" s="790"/>
      <c r="E9" s="790"/>
      <c r="F9" s="790"/>
      <c r="G9" s="790"/>
      <c r="H9" s="688" t="s">
        <v>21</v>
      </c>
      <c r="I9" s="790"/>
      <c r="J9" s="790"/>
      <c r="K9" s="790"/>
      <c r="L9" s="790"/>
      <c r="R9" s="26"/>
      <c r="S9" s="26"/>
    </row>
    <row r="10" spans="1:19" s="12" customFormat="1" ht="66">
      <c r="A10" s="690"/>
      <c r="B10" s="690"/>
      <c r="C10" s="546" t="s">
        <v>669</v>
      </c>
      <c r="D10" s="546" t="s">
        <v>671</v>
      </c>
      <c r="E10" s="546" t="s">
        <v>65</v>
      </c>
      <c r="F10" s="546" t="s">
        <v>66</v>
      </c>
      <c r="G10" s="546" t="s">
        <v>372</v>
      </c>
      <c r="H10" s="546" t="s">
        <v>669</v>
      </c>
      <c r="I10" s="546" t="s">
        <v>671</v>
      </c>
      <c r="J10" s="546" t="s">
        <v>65</v>
      </c>
      <c r="K10" s="546" t="s">
        <v>66</v>
      </c>
      <c r="L10" s="546" t="s">
        <v>373</v>
      </c>
    </row>
    <row r="11" spans="1:19" s="12" customFormat="1">
      <c r="A11" s="3">
        <v>1</v>
      </c>
      <c r="B11" s="3">
        <v>2</v>
      </c>
      <c r="C11" s="3">
        <v>3</v>
      </c>
      <c r="D11" s="3">
        <v>4</v>
      </c>
      <c r="E11" s="3">
        <v>5</v>
      </c>
      <c r="F11" s="3">
        <v>6</v>
      </c>
      <c r="G11" s="3">
        <v>7</v>
      </c>
      <c r="H11" s="3">
        <v>8</v>
      </c>
      <c r="I11" s="3">
        <v>9</v>
      </c>
      <c r="J11" s="3">
        <v>10</v>
      </c>
      <c r="K11" s="3">
        <v>11</v>
      </c>
      <c r="L11" s="3">
        <v>12</v>
      </c>
    </row>
    <row r="12" spans="1:19">
      <c r="A12" s="302">
        <v>1</v>
      </c>
      <c r="B12" s="303" t="s">
        <v>820</v>
      </c>
      <c r="C12" s="16"/>
      <c r="D12" s="16"/>
      <c r="E12" s="16"/>
      <c r="F12" s="16"/>
      <c r="G12" s="16"/>
      <c r="H12" s="23"/>
      <c r="I12" s="23"/>
      <c r="J12" s="23"/>
      <c r="K12" s="23"/>
      <c r="L12" s="16"/>
    </row>
    <row r="13" spans="1:19">
      <c r="A13" s="302">
        <v>2</v>
      </c>
      <c r="B13" s="303" t="s">
        <v>821</v>
      </c>
      <c r="C13" s="16"/>
      <c r="D13" s="16"/>
      <c r="E13" s="16"/>
      <c r="F13" s="16"/>
      <c r="G13" s="16"/>
      <c r="H13" s="23"/>
      <c r="I13" s="23"/>
      <c r="J13" s="23"/>
      <c r="K13" s="23"/>
      <c r="L13" s="16"/>
    </row>
    <row r="14" spans="1:19">
      <c r="A14" s="302">
        <v>3</v>
      </c>
      <c r="B14" s="303" t="s">
        <v>822</v>
      </c>
      <c r="C14" s="16"/>
      <c r="D14" s="16"/>
      <c r="E14" s="16"/>
      <c r="F14" s="16"/>
      <c r="G14" s="16"/>
      <c r="H14" s="23"/>
      <c r="I14" s="23"/>
      <c r="J14" s="23"/>
      <c r="K14" s="23"/>
      <c r="L14" s="16"/>
    </row>
    <row r="15" spans="1:19">
      <c r="A15" s="302">
        <v>4</v>
      </c>
      <c r="B15" s="303" t="s">
        <v>823</v>
      </c>
      <c r="C15" s="16"/>
      <c r="D15" s="16"/>
      <c r="E15" s="16"/>
      <c r="F15" s="16"/>
      <c r="G15" s="16"/>
      <c r="H15" s="23"/>
      <c r="I15" s="23"/>
      <c r="J15" s="23"/>
      <c r="K15" s="23"/>
      <c r="L15" s="16"/>
    </row>
    <row r="16" spans="1:19">
      <c r="A16" s="302">
        <v>5</v>
      </c>
      <c r="B16" s="303" t="s">
        <v>824</v>
      </c>
      <c r="C16" s="16"/>
      <c r="D16" s="16"/>
      <c r="E16" s="16"/>
      <c r="F16" s="16"/>
      <c r="G16" s="16"/>
      <c r="H16" s="23"/>
      <c r="I16" s="23"/>
      <c r="J16" s="23"/>
      <c r="K16" s="23"/>
      <c r="L16" s="16"/>
    </row>
    <row r="17" spans="1:12">
      <c r="A17" s="302">
        <v>6</v>
      </c>
      <c r="B17" s="303" t="s">
        <v>825</v>
      </c>
      <c r="C17" s="16"/>
      <c r="D17" s="16"/>
      <c r="E17" s="16"/>
      <c r="F17" s="16"/>
      <c r="G17" s="16"/>
      <c r="H17" s="23"/>
      <c r="I17" s="23"/>
      <c r="J17" s="23"/>
      <c r="K17" s="23"/>
      <c r="L17" s="16"/>
    </row>
    <row r="18" spans="1:12">
      <c r="A18" s="302">
        <v>7</v>
      </c>
      <c r="B18" s="303" t="s">
        <v>826</v>
      </c>
      <c r="C18" s="16"/>
      <c r="D18" s="16"/>
      <c r="E18" s="16"/>
      <c r="F18" s="16"/>
      <c r="G18" s="16"/>
      <c r="H18" s="23"/>
      <c r="I18" s="23"/>
      <c r="J18" s="23"/>
      <c r="K18" s="23"/>
      <c r="L18" s="16"/>
    </row>
    <row r="19" spans="1:12">
      <c r="A19" s="302">
        <v>8</v>
      </c>
      <c r="B19" s="303" t="s">
        <v>827</v>
      </c>
      <c r="C19" s="16"/>
      <c r="D19" s="16"/>
      <c r="E19" s="16"/>
      <c r="F19" s="797" t="s">
        <v>857</v>
      </c>
      <c r="G19" s="798"/>
      <c r="H19" s="798"/>
      <c r="I19" s="799"/>
      <c r="J19" s="23"/>
      <c r="K19" s="23"/>
      <c r="L19" s="16"/>
    </row>
    <row r="20" spans="1:12">
      <c r="A20" s="302">
        <v>9</v>
      </c>
      <c r="B20" s="303" t="s">
        <v>828</v>
      </c>
      <c r="C20" s="16"/>
      <c r="D20" s="16"/>
      <c r="E20" s="16"/>
      <c r="F20" s="800"/>
      <c r="G20" s="801"/>
      <c r="H20" s="801"/>
      <c r="I20" s="802"/>
      <c r="J20" s="23"/>
      <c r="K20" s="23"/>
      <c r="L20" s="16"/>
    </row>
    <row r="21" spans="1:12">
      <c r="A21" s="302">
        <v>10</v>
      </c>
      <c r="B21" s="303" t="s">
        <v>829</v>
      </c>
      <c r="C21" s="16"/>
      <c r="D21" s="16"/>
      <c r="E21" s="16"/>
      <c r="F21" s="800"/>
      <c r="G21" s="801"/>
      <c r="H21" s="801"/>
      <c r="I21" s="802"/>
      <c r="J21" s="23"/>
      <c r="K21" s="23"/>
      <c r="L21" s="16"/>
    </row>
    <row r="22" spans="1:12">
      <c r="A22" s="302">
        <v>11</v>
      </c>
      <c r="B22" s="303" t="s">
        <v>830</v>
      </c>
      <c r="C22" s="16"/>
      <c r="D22" s="16"/>
      <c r="E22" s="16"/>
      <c r="F22" s="800"/>
      <c r="G22" s="801"/>
      <c r="H22" s="801"/>
      <c r="I22" s="802"/>
      <c r="J22" s="23"/>
      <c r="K22" s="23"/>
      <c r="L22" s="16"/>
    </row>
    <row r="23" spans="1:12">
      <c r="A23" s="302">
        <v>12</v>
      </c>
      <c r="B23" s="303" t="s">
        <v>831</v>
      </c>
      <c r="C23" s="16"/>
      <c r="D23" s="16"/>
      <c r="E23" s="16"/>
      <c r="F23" s="800"/>
      <c r="G23" s="801"/>
      <c r="H23" s="801"/>
      <c r="I23" s="802"/>
      <c r="J23" s="23"/>
      <c r="K23" s="23"/>
      <c r="L23" s="16"/>
    </row>
    <row r="24" spans="1:12">
      <c r="A24" s="302">
        <v>13</v>
      </c>
      <c r="B24" s="303" t="s">
        <v>832</v>
      </c>
      <c r="C24" s="16"/>
      <c r="D24" s="16"/>
      <c r="E24" s="16"/>
      <c r="F24" s="800"/>
      <c r="G24" s="801"/>
      <c r="H24" s="801"/>
      <c r="I24" s="802"/>
      <c r="J24" s="23"/>
      <c r="K24" s="23"/>
      <c r="L24" s="16"/>
    </row>
    <row r="25" spans="1:12">
      <c r="A25" s="302">
        <v>14</v>
      </c>
      <c r="B25" s="303" t="s">
        <v>833</v>
      </c>
      <c r="C25" s="16"/>
      <c r="D25" s="16"/>
      <c r="E25" s="16"/>
      <c r="F25" s="803"/>
      <c r="G25" s="804"/>
      <c r="H25" s="804"/>
      <c r="I25" s="805"/>
      <c r="J25" s="23"/>
      <c r="K25" s="23"/>
      <c r="L25" s="16"/>
    </row>
    <row r="26" spans="1:12" s="297" customFormat="1">
      <c r="A26" s="302">
        <v>15</v>
      </c>
      <c r="B26" s="303" t="s">
        <v>834</v>
      </c>
      <c r="C26" s="16"/>
      <c r="D26" s="16"/>
      <c r="E26" s="16"/>
      <c r="F26" s="16"/>
      <c r="G26" s="16"/>
      <c r="H26" s="23"/>
      <c r="I26" s="23"/>
      <c r="J26" s="23"/>
      <c r="K26" s="23"/>
      <c r="L26" s="16"/>
    </row>
    <row r="27" spans="1:12" s="297" customFormat="1">
      <c r="A27" s="302">
        <v>16</v>
      </c>
      <c r="B27" s="303" t="s">
        <v>835</v>
      </c>
      <c r="C27" s="16"/>
      <c r="D27" s="16"/>
      <c r="E27" s="16"/>
      <c r="F27" s="16"/>
      <c r="G27" s="16"/>
      <c r="H27" s="23"/>
      <c r="I27" s="23"/>
      <c r="J27" s="23"/>
      <c r="K27" s="23"/>
      <c r="L27" s="16"/>
    </row>
    <row r="28" spans="1:12" s="297" customFormat="1">
      <c r="A28" s="302">
        <v>17</v>
      </c>
      <c r="B28" s="303" t="s">
        <v>836</v>
      </c>
      <c r="C28" s="16"/>
      <c r="D28" s="16"/>
      <c r="E28" s="16"/>
      <c r="F28" s="16"/>
      <c r="G28" s="16"/>
      <c r="H28" s="23"/>
      <c r="I28" s="23"/>
      <c r="J28" s="23"/>
      <c r="K28" s="23"/>
      <c r="L28" s="16"/>
    </row>
    <row r="29" spans="1:12" s="297" customFormat="1">
      <c r="A29" s="302">
        <v>18</v>
      </c>
      <c r="B29" s="303" t="s">
        <v>837</v>
      </c>
      <c r="C29" s="16"/>
      <c r="D29" s="16"/>
      <c r="E29" s="16"/>
      <c r="F29" s="16"/>
      <c r="G29" s="16"/>
      <c r="H29" s="23"/>
      <c r="I29" s="23"/>
      <c r="J29" s="23"/>
      <c r="K29" s="23"/>
      <c r="L29" s="16"/>
    </row>
    <row r="30" spans="1:12" s="297" customFormat="1">
      <c r="A30" s="302">
        <v>19</v>
      </c>
      <c r="B30" s="303" t="s">
        <v>838</v>
      </c>
      <c r="C30" s="16"/>
      <c r="D30" s="16"/>
      <c r="E30" s="16"/>
      <c r="F30" s="16"/>
      <c r="G30" s="16"/>
      <c r="H30" s="23"/>
      <c r="I30" s="23"/>
      <c r="J30" s="23"/>
      <c r="K30" s="23"/>
      <c r="L30" s="16"/>
    </row>
    <row r="31" spans="1:12" s="297" customFormat="1">
      <c r="A31" s="302">
        <v>20</v>
      </c>
      <c r="B31" s="303" t="s">
        <v>839</v>
      </c>
      <c r="C31" s="16"/>
      <c r="D31" s="16"/>
      <c r="E31" s="16"/>
      <c r="F31" s="16"/>
      <c r="G31" s="16"/>
      <c r="H31" s="23"/>
      <c r="I31" s="23"/>
      <c r="J31" s="23"/>
      <c r="K31" s="23"/>
      <c r="L31" s="16"/>
    </row>
    <row r="32" spans="1:12" s="297" customFormat="1">
      <c r="A32" s="302">
        <v>21</v>
      </c>
      <c r="B32" s="303" t="s">
        <v>840</v>
      </c>
      <c r="C32" s="16"/>
      <c r="D32" s="16"/>
      <c r="E32" s="16"/>
      <c r="F32" s="16"/>
      <c r="G32" s="16"/>
      <c r="H32" s="23"/>
      <c r="I32" s="23"/>
      <c r="J32" s="23"/>
      <c r="K32" s="23"/>
      <c r="L32" s="16"/>
    </row>
    <row r="33" spans="1:12" s="297" customFormat="1">
      <c r="A33" s="302">
        <v>22</v>
      </c>
      <c r="B33" s="303" t="s">
        <v>841</v>
      </c>
      <c r="C33" s="16"/>
      <c r="D33" s="16"/>
      <c r="E33" s="16"/>
      <c r="F33" s="16"/>
      <c r="G33" s="16"/>
      <c r="H33" s="23"/>
      <c r="I33" s="23"/>
      <c r="J33" s="23"/>
      <c r="K33" s="23"/>
      <c r="L33" s="16"/>
    </row>
    <row r="34" spans="1:12" s="297" customFormat="1">
      <c r="A34" s="302">
        <v>23</v>
      </c>
      <c r="B34" s="303" t="s">
        <v>842</v>
      </c>
      <c r="C34" s="16"/>
      <c r="D34" s="16"/>
      <c r="E34" s="16"/>
      <c r="F34" s="16"/>
      <c r="G34" s="16"/>
      <c r="H34" s="23"/>
      <c r="I34" s="23"/>
      <c r="J34" s="23"/>
      <c r="K34" s="23"/>
      <c r="L34" s="16"/>
    </row>
    <row r="35" spans="1:12" s="297" customFormat="1">
      <c r="A35" s="302">
        <v>24</v>
      </c>
      <c r="B35" s="303" t="s">
        <v>843</v>
      </c>
      <c r="C35" s="16"/>
      <c r="D35" s="16"/>
      <c r="E35" s="16"/>
      <c r="F35" s="16"/>
      <c r="G35" s="16"/>
      <c r="H35" s="23"/>
      <c r="I35" s="23"/>
      <c r="J35" s="23"/>
      <c r="K35" s="23"/>
      <c r="L35" s="16"/>
    </row>
    <row r="36" spans="1:12" s="297" customFormat="1">
      <c r="A36" s="302">
        <v>25</v>
      </c>
      <c r="B36" s="303" t="s">
        <v>844</v>
      </c>
      <c r="C36" s="16"/>
      <c r="D36" s="16"/>
      <c r="E36" s="16"/>
      <c r="F36" s="16"/>
      <c r="G36" s="16"/>
      <c r="H36" s="23"/>
      <c r="I36" s="23"/>
      <c r="J36" s="23"/>
      <c r="K36" s="23"/>
      <c r="L36" s="16"/>
    </row>
    <row r="37" spans="1:12" s="297" customFormat="1">
      <c r="A37" s="302">
        <v>26</v>
      </c>
      <c r="B37" s="303" t="s">
        <v>845</v>
      </c>
      <c r="C37" s="16"/>
      <c r="D37" s="16"/>
      <c r="E37" s="16"/>
      <c r="F37" s="16"/>
      <c r="G37" s="16"/>
      <c r="H37" s="23"/>
      <c r="I37" s="23"/>
      <c r="J37" s="23"/>
      <c r="K37" s="23"/>
      <c r="L37" s="16"/>
    </row>
    <row r="38" spans="1:12" s="297" customFormat="1">
      <c r="A38" s="302">
        <v>27</v>
      </c>
      <c r="B38" s="303" t="s">
        <v>846</v>
      </c>
      <c r="C38" s="16"/>
      <c r="D38" s="16"/>
      <c r="E38" s="16"/>
      <c r="F38" s="16"/>
      <c r="G38" s="16"/>
      <c r="H38" s="23"/>
      <c r="I38" s="23"/>
      <c r="J38" s="23"/>
      <c r="K38" s="23"/>
      <c r="L38" s="16"/>
    </row>
    <row r="39" spans="1:12" s="297" customFormat="1">
      <c r="A39" s="302">
        <v>28</v>
      </c>
      <c r="B39" s="303" t="s">
        <v>847</v>
      </c>
      <c r="C39" s="16"/>
      <c r="D39" s="16"/>
      <c r="E39" s="16"/>
      <c r="F39" s="16"/>
      <c r="G39" s="16"/>
      <c r="H39" s="23"/>
      <c r="I39" s="23"/>
      <c r="J39" s="23"/>
      <c r="K39" s="23"/>
      <c r="L39" s="16"/>
    </row>
    <row r="40" spans="1:12" s="297" customFormat="1">
      <c r="A40" s="302">
        <v>29</v>
      </c>
      <c r="B40" s="303" t="s">
        <v>848</v>
      </c>
      <c r="C40" s="16"/>
      <c r="D40" s="16"/>
      <c r="E40" s="16"/>
      <c r="F40" s="16"/>
      <c r="G40" s="16"/>
      <c r="H40" s="23"/>
      <c r="I40" s="23"/>
      <c r="J40" s="23"/>
      <c r="K40" s="23"/>
      <c r="L40" s="16"/>
    </row>
    <row r="41" spans="1:12" s="297" customFormat="1">
      <c r="A41" s="302">
        <v>30</v>
      </c>
      <c r="B41" s="303" t="s">
        <v>849</v>
      </c>
      <c r="C41" s="16"/>
      <c r="D41" s="16"/>
      <c r="E41" s="16"/>
      <c r="F41" s="16"/>
      <c r="G41" s="16"/>
      <c r="H41" s="23"/>
      <c r="I41" s="23"/>
      <c r="J41" s="23"/>
      <c r="K41" s="23"/>
      <c r="L41" s="16"/>
    </row>
    <row r="42" spans="1:12" s="297" customFormat="1">
      <c r="A42" s="302">
        <v>31</v>
      </c>
      <c r="B42" s="303" t="s">
        <v>850</v>
      </c>
      <c r="C42" s="16"/>
      <c r="D42" s="16"/>
      <c r="E42" s="16"/>
      <c r="F42" s="16"/>
      <c r="G42" s="16"/>
      <c r="H42" s="23"/>
      <c r="I42" s="23"/>
      <c r="J42" s="23"/>
      <c r="K42" s="23"/>
      <c r="L42" s="16"/>
    </row>
    <row r="43" spans="1:12" s="297" customFormat="1">
      <c r="A43" s="302">
        <v>32</v>
      </c>
      <c r="B43" s="303" t="s">
        <v>851</v>
      </c>
      <c r="C43" s="16"/>
      <c r="D43" s="16"/>
      <c r="E43" s="16"/>
      <c r="F43" s="16"/>
      <c r="G43" s="16"/>
      <c r="H43" s="23"/>
      <c r="I43" s="23"/>
      <c r="J43" s="23"/>
      <c r="K43" s="23"/>
      <c r="L43" s="16"/>
    </row>
    <row r="44" spans="1:12" s="297" customFormat="1">
      <c r="A44" s="304"/>
      <c r="B44" s="305" t="s">
        <v>84</v>
      </c>
      <c r="C44" s="16"/>
      <c r="D44" s="16"/>
      <c r="E44" s="16"/>
      <c r="F44" s="16"/>
      <c r="G44" s="16"/>
      <c r="H44" s="23"/>
      <c r="I44" s="23"/>
      <c r="J44" s="23"/>
      <c r="K44" s="23"/>
      <c r="L44" s="16"/>
    </row>
    <row r="45" spans="1:12">
      <c r="A45" s="18" t="s">
        <v>371</v>
      </c>
      <c r="B45" s="18"/>
      <c r="C45" s="18"/>
      <c r="D45" s="18"/>
      <c r="E45" s="18"/>
      <c r="F45" s="18"/>
      <c r="G45" s="18"/>
      <c r="H45" s="18"/>
      <c r="I45" s="18"/>
      <c r="J45" s="18"/>
      <c r="K45" s="18"/>
      <c r="L45" s="18"/>
    </row>
    <row r="46" spans="1:12">
      <c r="A46" s="17" t="s">
        <v>370</v>
      </c>
      <c r="B46" s="18"/>
      <c r="C46" s="18"/>
      <c r="D46" s="18"/>
      <c r="E46" s="18"/>
      <c r="F46" s="18"/>
      <c r="G46" s="18"/>
      <c r="H46" s="18"/>
      <c r="I46" s="18"/>
      <c r="J46" s="18"/>
      <c r="K46" s="18"/>
      <c r="L46" s="18"/>
    </row>
    <row r="47" spans="1:12" ht="15.75" customHeight="1">
      <c r="A47" s="12"/>
      <c r="B47" s="12"/>
      <c r="C47" s="12"/>
      <c r="D47" s="12"/>
      <c r="E47" s="12"/>
      <c r="F47" s="12"/>
      <c r="G47" s="12"/>
      <c r="H47" s="12"/>
      <c r="I47" s="12"/>
      <c r="J47" s="645" t="s">
        <v>1026</v>
      </c>
      <c r="K47" s="645"/>
      <c r="L47" s="645"/>
    </row>
    <row r="48" spans="1:12" ht="15.75" customHeight="1">
      <c r="A48" s="12"/>
      <c r="B48" s="12"/>
      <c r="C48" s="12"/>
      <c r="D48" s="12"/>
      <c r="E48" s="12"/>
      <c r="F48" s="12"/>
      <c r="G48" s="12"/>
      <c r="H48" s="12"/>
      <c r="I48" s="12"/>
      <c r="J48" s="645" t="s">
        <v>1008</v>
      </c>
      <c r="K48" s="645"/>
      <c r="L48" s="645"/>
    </row>
    <row r="49" spans="1:13" ht="14.25" customHeight="1">
      <c r="A49" s="474"/>
      <c r="B49" s="474"/>
      <c r="C49" s="474"/>
      <c r="D49" s="474"/>
      <c r="E49" s="474"/>
      <c r="F49" s="474"/>
      <c r="G49" s="590" t="s">
        <v>1025</v>
      </c>
      <c r="H49" s="474"/>
      <c r="I49" s="474"/>
      <c r="J49" s="474"/>
      <c r="K49" s="474"/>
      <c r="L49" s="474"/>
    </row>
    <row r="50" spans="1:13">
      <c r="A50" s="474"/>
      <c r="B50" s="474"/>
      <c r="C50" s="474"/>
      <c r="D50" s="474"/>
      <c r="E50" s="474"/>
      <c r="F50" s="474"/>
      <c r="G50" s="474"/>
      <c r="H50" s="474"/>
      <c r="I50" s="474"/>
      <c r="J50" s="474"/>
      <c r="K50" s="474"/>
      <c r="L50" s="474"/>
    </row>
    <row r="51" spans="1:13" ht="15">
      <c r="A51" s="474"/>
      <c r="B51" s="474"/>
      <c r="C51" s="474"/>
      <c r="D51" s="474"/>
      <c r="E51" s="474"/>
      <c r="F51" s="474"/>
      <c r="G51" s="474"/>
      <c r="H51" s="474"/>
      <c r="I51" s="474"/>
      <c r="J51" s="785" t="s">
        <v>1027</v>
      </c>
      <c r="K51" s="785"/>
      <c r="L51" s="785"/>
    </row>
    <row r="52" spans="1:13">
      <c r="A52" s="12"/>
      <c r="B52" s="12"/>
      <c r="C52" s="12"/>
      <c r="D52" s="12"/>
      <c r="E52" s="12"/>
      <c r="F52" s="12"/>
      <c r="J52" s="707"/>
      <c r="K52" s="707"/>
      <c r="L52" s="707"/>
      <c r="M52" s="707"/>
    </row>
    <row r="53" spans="1:13">
      <c r="A53" s="12"/>
    </row>
    <row r="54" spans="1:13">
      <c r="A54" s="721"/>
      <c r="B54" s="721"/>
      <c r="C54" s="721"/>
      <c r="D54" s="721"/>
      <c r="E54" s="721"/>
      <c r="F54" s="721"/>
      <c r="G54" s="721"/>
      <c r="H54" s="721"/>
      <c r="I54" s="721"/>
      <c r="J54" s="721"/>
      <c r="K54" s="721"/>
      <c r="L54" s="721"/>
    </row>
  </sheetData>
  <mergeCells count="17">
    <mergeCell ref="L1:N1"/>
    <mergeCell ref="A2:L2"/>
    <mergeCell ref="A3:L3"/>
    <mergeCell ref="A5:L5"/>
    <mergeCell ref="A7:B7"/>
    <mergeCell ref="F7:L7"/>
    <mergeCell ref="J52:M52"/>
    <mergeCell ref="A54:L54"/>
    <mergeCell ref="I8:L8"/>
    <mergeCell ref="A9:A10"/>
    <mergeCell ref="B9:B10"/>
    <mergeCell ref="C9:G9"/>
    <mergeCell ref="H9:L9"/>
    <mergeCell ref="F19:I25"/>
    <mergeCell ref="J48:L48"/>
    <mergeCell ref="J47:L47"/>
    <mergeCell ref="J51:L51"/>
  </mergeCells>
  <printOptions horizontalCentered="1"/>
  <pageMargins left="0.70866141732283472" right="0.70866141732283472" top="0.23622047244094491" bottom="0" header="0.31496062992125984" footer="0.31496062992125984"/>
  <pageSetup paperSize="9" scale="78" orientation="landscape" r:id="rId1"/>
  <rowBreaks count="1" manualBreakCount="1">
    <brk id="5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view="pageBreakPreview" topLeftCell="A16" zoomScale="90" zoomScaleSheetLayoutView="90" workbookViewId="0">
      <selection activeCell="N14" sqref="N14:N46"/>
    </sheetView>
  </sheetViews>
  <sheetFormatPr defaultColWidth="9.109375" defaultRowHeight="13.2"/>
  <cols>
    <col min="1" max="1" width="4.6640625" style="13" customWidth="1"/>
    <col min="2" max="2" width="17.109375" style="13" customWidth="1"/>
    <col min="3" max="3" width="9.88671875" style="13" customWidth="1"/>
    <col min="4" max="4" width="9.33203125" style="13" customWidth="1"/>
    <col min="5" max="5" width="9" style="13" customWidth="1"/>
    <col min="6" max="7" width="7.33203125" style="13" customWidth="1"/>
    <col min="8" max="8" width="8.109375" style="13" customWidth="1"/>
    <col min="9" max="9" width="9.33203125" style="13" customWidth="1"/>
    <col min="10" max="10" width="10.6640625" style="13" customWidth="1"/>
    <col min="11" max="12" width="9.33203125" style="13" customWidth="1"/>
    <col min="13" max="14" width="9.109375" style="13" customWidth="1"/>
    <col min="15" max="15" width="9.6640625" style="13" customWidth="1"/>
    <col min="16" max="16" width="9.88671875" style="13" customWidth="1"/>
    <col min="17" max="17" width="10.88671875" style="13" customWidth="1"/>
    <col min="18" max="16384" width="9.109375" style="13"/>
  </cols>
  <sheetData>
    <row r="1" spans="1:20" customFormat="1" ht="15.6">
      <c r="H1" s="29"/>
      <c r="I1" s="29"/>
      <c r="J1" s="29"/>
      <c r="K1" s="29"/>
      <c r="L1" s="29"/>
      <c r="M1" s="29"/>
      <c r="N1" s="29"/>
      <c r="O1" s="29"/>
      <c r="P1" s="786" t="s">
        <v>59</v>
      </c>
      <c r="Q1" s="786"/>
    </row>
    <row r="2" spans="1:20" customFormat="1" ht="15">
      <c r="A2" s="645" t="s">
        <v>0</v>
      </c>
      <c r="B2" s="645"/>
      <c r="C2" s="645"/>
      <c r="D2" s="645"/>
      <c r="E2" s="645"/>
      <c r="F2" s="645"/>
      <c r="G2" s="645"/>
      <c r="H2" s="645"/>
      <c r="I2" s="645"/>
      <c r="J2" s="645"/>
      <c r="K2" s="645"/>
      <c r="L2" s="645"/>
      <c r="M2" s="645"/>
      <c r="N2" s="645"/>
      <c r="O2" s="645"/>
      <c r="P2" s="645"/>
      <c r="Q2" s="645"/>
    </row>
    <row r="3" spans="1:20" customFormat="1" ht="21">
      <c r="A3" s="705" t="s">
        <v>652</v>
      </c>
      <c r="B3" s="705"/>
      <c r="C3" s="705"/>
      <c r="D3" s="705"/>
      <c r="E3" s="705"/>
      <c r="F3" s="705"/>
      <c r="G3" s="705"/>
      <c r="H3" s="705"/>
      <c r="I3" s="705"/>
      <c r="J3" s="705"/>
      <c r="K3" s="705"/>
      <c r="L3" s="705"/>
      <c r="M3" s="705"/>
      <c r="N3" s="705"/>
      <c r="O3" s="705"/>
      <c r="P3" s="705"/>
      <c r="Q3" s="705"/>
    </row>
    <row r="4" spans="1:20" customFormat="1" ht="10.5" customHeight="1"/>
    <row r="5" spans="1:20">
      <c r="A5" s="21"/>
      <c r="B5" s="21"/>
      <c r="C5" s="21"/>
      <c r="D5" s="21"/>
      <c r="E5" s="20"/>
      <c r="F5" s="20"/>
      <c r="G5" s="20"/>
      <c r="H5" s="20"/>
      <c r="I5" s="20"/>
      <c r="J5" s="20"/>
      <c r="K5" s="20"/>
      <c r="L5" s="20"/>
      <c r="M5" s="20"/>
      <c r="N5" s="21"/>
      <c r="O5" s="21"/>
      <c r="P5" s="20"/>
      <c r="Q5" s="18"/>
    </row>
    <row r="6" spans="1:20" ht="18" customHeight="1">
      <c r="A6" s="788" t="s">
        <v>758</v>
      </c>
      <c r="B6" s="788"/>
      <c r="C6" s="788"/>
      <c r="D6" s="788"/>
      <c r="E6" s="788"/>
      <c r="F6" s="788"/>
      <c r="G6" s="788"/>
      <c r="H6" s="788"/>
      <c r="I6" s="788"/>
      <c r="J6" s="788"/>
      <c r="K6" s="788"/>
      <c r="L6" s="788"/>
      <c r="M6" s="788"/>
      <c r="N6" s="788"/>
      <c r="O6" s="788"/>
      <c r="P6" s="788"/>
      <c r="Q6" s="788"/>
    </row>
    <row r="7" spans="1:20" ht="9.75" customHeight="1"/>
    <row r="8" spans="1:20" ht="0.75" customHeight="1"/>
    <row r="9" spans="1:20">
      <c r="A9" s="707" t="s">
        <v>938</v>
      </c>
      <c r="B9" s="707"/>
      <c r="Q9" s="28" t="s">
        <v>18</v>
      </c>
    </row>
    <row r="10" spans="1:20" ht="15.6">
      <c r="A10" s="11"/>
      <c r="N10" s="808" t="s">
        <v>973</v>
      </c>
      <c r="O10" s="808"/>
      <c r="P10" s="808"/>
      <c r="Q10" s="808"/>
    </row>
    <row r="11" spans="1:20" ht="28.5" customHeight="1">
      <c r="A11" s="781" t="s">
        <v>69</v>
      </c>
      <c r="B11" s="781" t="s">
        <v>3</v>
      </c>
      <c r="C11" s="690" t="s">
        <v>675</v>
      </c>
      <c r="D11" s="690"/>
      <c r="E11" s="690"/>
      <c r="F11" s="690" t="s">
        <v>676</v>
      </c>
      <c r="G11" s="690"/>
      <c r="H11" s="690"/>
      <c r="I11" s="734" t="s">
        <v>375</v>
      </c>
      <c r="J11" s="735"/>
      <c r="K11" s="830"/>
      <c r="L11" s="734" t="s">
        <v>86</v>
      </c>
      <c r="M11" s="735"/>
      <c r="N11" s="830"/>
      <c r="O11" s="827" t="s">
        <v>972</v>
      </c>
      <c r="P11" s="828"/>
      <c r="Q11" s="829"/>
    </row>
    <row r="12" spans="1:20" ht="39.75" customHeight="1">
      <c r="A12" s="782"/>
      <c r="B12" s="782"/>
      <c r="C12" s="546" t="s">
        <v>107</v>
      </c>
      <c r="D12" s="546" t="s">
        <v>754</v>
      </c>
      <c r="E12" s="546" t="s">
        <v>15</v>
      </c>
      <c r="F12" s="546" t="s">
        <v>107</v>
      </c>
      <c r="G12" s="546" t="s">
        <v>755</v>
      </c>
      <c r="H12" s="546" t="s">
        <v>15</v>
      </c>
      <c r="I12" s="546" t="s">
        <v>107</v>
      </c>
      <c r="J12" s="546" t="s">
        <v>755</v>
      </c>
      <c r="K12" s="546" t="s">
        <v>15</v>
      </c>
      <c r="L12" s="546" t="s">
        <v>107</v>
      </c>
      <c r="M12" s="546" t="s">
        <v>755</v>
      </c>
      <c r="N12" s="546" t="s">
        <v>15</v>
      </c>
      <c r="O12" s="546" t="s">
        <v>228</v>
      </c>
      <c r="P12" s="546" t="s">
        <v>756</v>
      </c>
      <c r="Q12" s="546" t="s">
        <v>108</v>
      </c>
    </row>
    <row r="13" spans="1:20" s="58" customFormat="1">
      <c r="A13" s="56">
        <v>1</v>
      </c>
      <c r="B13" s="56">
        <v>2</v>
      </c>
      <c r="C13" s="56">
        <v>3</v>
      </c>
      <c r="D13" s="56">
        <v>4</v>
      </c>
      <c r="E13" s="56">
        <v>5</v>
      </c>
      <c r="F13" s="56">
        <v>6</v>
      </c>
      <c r="G13" s="56">
        <v>7</v>
      </c>
      <c r="H13" s="56">
        <v>8</v>
      </c>
      <c r="I13" s="56">
        <v>9</v>
      </c>
      <c r="J13" s="56">
        <v>10</v>
      </c>
      <c r="K13" s="56">
        <v>11</v>
      </c>
      <c r="L13" s="56">
        <v>12</v>
      </c>
      <c r="M13" s="56">
        <v>13</v>
      </c>
      <c r="N13" s="56">
        <v>14</v>
      </c>
      <c r="O13" s="56">
        <v>15</v>
      </c>
      <c r="P13" s="56">
        <v>16</v>
      </c>
      <c r="Q13" s="56">
        <v>17</v>
      </c>
    </row>
    <row r="14" spans="1:20">
      <c r="A14" s="302">
        <v>1</v>
      </c>
      <c r="B14" s="303" t="s">
        <v>820</v>
      </c>
      <c r="C14" s="311">
        <v>218.08</v>
      </c>
      <c r="D14" s="361">
        <v>404.06</v>
      </c>
      <c r="E14" s="361">
        <f t="shared" ref="E14:E46" si="0">C14+D14</f>
        <v>622.14</v>
      </c>
      <c r="F14" s="308">
        <v>1.69</v>
      </c>
      <c r="G14" s="16">
        <v>0</v>
      </c>
      <c r="H14" s="361">
        <f t="shared" ref="H14:H46" si="1">F14+G14</f>
        <v>1.69</v>
      </c>
      <c r="I14" s="308">
        <v>216.39</v>
      </c>
      <c r="J14" s="361">
        <v>404.06</v>
      </c>
      <c r="K14" s="361">
        <f t="shared" ref="K14:K46" si="2">I14+J14</f>
        <v>620.45000000000005</v>
      </c>
      <c r="L14" s="361">
        <v>216.08</v>
      </c>
      <c r="M14" s="308">
        <v>388.6</v>
      </c>
      <c r="N14" s="16">
        <f t="shared" ref="N14:N46" si="3">L14+M14</f>
        <v>604.68000000000006</v>
      </c>
      <c r="O14" s="361">
        <f t="shared" ref="O14:O46" si="4">F14+I14-L14</f>
        <v>1.9999999999999716</v>
      </c>
      <c r="P14" s="361">
        <f t="shared" ref="P14:P46" si="5">G14+J14-M14</f>
        <v>15.45999999999998</v>
      </c>
      <c r="Q14" s="361">
        <f t="shared" ref="Q14:Q46" si="6">H14+K14-N14</f>
        <v>17.460000000000036</v>
      </c>
      <c r="S14" s="13">
        <v>494.79925400000002</v>
      </c>
      <c r="T14" s="619">
        <f>E14+S14</f>
        <v>1116.9392539999999</v>
      </c>
    </row>
    <row r="15" spans="1:20">
      <c r="A15" s="302">
        <v>2</v>
      </c>
      <c r="B15" s="303" t="s">
        <v>821</v>
      </c>
      <c r="C15" s="311">
        <v>363.76</v>
      </c>
      <c r="D15" s="361">
        <v>673.96</v>
      </c>
      <c r="E15" s="361">
        <f t="shared" si="0"/>
        <v>1037.72</v>
      </c>
      <c r="F15" s="308">
        <v>2.81</v>
      </c>
      <c r="G15" s="16">
        <v>0</v>
      </c>
      <c r="H15" s="361">
        <f t="shared" si="1"/>
        <v>2.81</v>
      </c>
      <c r="I15" s="308">
        <v>360.95</v>
      </c>
      <c r="J15" s="361">
        <v>673.96</v>
      </c>
      <c r="K15" s="361">
        <f t="shared" si="2"/>
        <v>1034.9100000000001</v>
      </c>
      <c r="L15" s="361">
        <v>356.08</v>
      </c>
      <c r="M15" s="308">
        <v>640.37</v>
      </c>
      <c r="N15" s="16">
        <f t="shared" si="3"/>
        <v>996.45</v>
      </c>
      <c r="O15" s="361">
        <f t="shared" si="4"/>
        <v>7.6800000000000068</v>
      </c>
      <c r="P15" s="361">
        <f t="shared" si="5"/>
        <v>33.590000000000032</v>
      </c>
      <c r="Q15" s="361">
        <f t="shared" si="6"/>
        <v>41.269999999999982</v>
      </c>
      <c r="S15" s="13">
        <v>1138.6222444</v>
      </c>
      <c r="T15" s="619">
        <f t="shared" ref="T15:T46" si="7">E15+S15</f>
        <v>2176.3422443999998</v>
      </c>
    </row>
    <row r="16" spans="1:20">
      <c r="A16" s="302">
        <v>3</v>
      </c>
      <c r="B16" s="303" t="s">
        <v>822</v>
      </c>
      <c r="C16" s="311">
        <v>457.75</v>
      </c>
      <c r="D16" s="361">
        <v>848.12</v>
      </c>
      <c r="E16" s="361">
        <f t="shared" si="0"/>
        <v>1305.8699999999999</v>
      </c>
      <c r="F16" s="308">
        <v>3.54</v>
      </c>
      <c r="G16" s="16">
        <v>0</v>
      </c>
      <c r="H16" s="361">
        <f t="shared" si="1"/>
        <v>3.54</v>
      </c>
      <c r="I16" s="308">
        <v>454.21</v>
      </c>
      <c r="J16" s="361">
        <v>848.12</v>
      </c>
      <c r="K16" s="361">
        <f t="shared" si="2"/>
        <v>1302.33</v>
      </c>
      <c r="L16" s="361">
        <v>453.45</v>
      </c>
      <c r="M16" s="308">
        <v>815.48</v>
      </c>
      <c r="N16" s="16">
        <f t="shared" si="3"/>
        <v>1268.93</v>
      </c>
      <c r="O16" s="361">
        <f t="shared" si="4"/>
        <v>4.3000000000000114</v>
      </c>
      <c r="P16" s="361">
        <f t="shared" si="5"/>
        <v>32.639999999999986</v>
      </c>
      <c r="Q16" s="361">
        <f t="shared" si="6"/>
        <v>36.939999999999827</v>
      </c>
      <c r="S16" s="13">
        <v>1076.5182276</v>
      </c>
      <c r="T16" s="619">
        <f t="shared" si="7"/>
        <v>2382.3882275999999</v>
      </c>
    </row>
    <row r="17" spans="1:20">
      <c r="A17" s="302">
        <v>4</v>
      </c>
      <c r="B17" s="303" t="s">
        <v>823</v>
      </c>
      <c r="C17" s="311">
        <v>529.99</v>
      </c>
      <c r="D17" s="361">
        <v>981.96</v>
      </c>
      <c r="E17" s="361">
        <f t="shared" si="0"/>
        <v>1511.95</v>
      </c>
      <c r="F17" s="308">
        <v>4.0999999999999996</v>
      </c>
      <c r="G17" s="16">
        <v>0</v>
      </c>
      <c r="H17" s="361">
        <f t="shared" si="1"/>
        <v>4.0999999999999996</v>
      </c>
      <c r="I17" s="308">
        <v>525.89</v>
      </c>
      <c r="J17" s="361">
        <v>981.96</v>
      </c>
      <c r="K17" s="361">
        <f t="shared" si="2"/>
        <v>1507.85</v>
      </c>
      <c r="L17" s="361">
        <v>524.78</v>
      </c>
      <c r="M17" s="308">
        <v>943.75</v>
      </c>
      <c r="N17" s="16">
        <f t="shared" si="3"/>
        <v>1468.53</v>
      </c>
      <c r="O17" s="361">
        <f t="shared" si="4"/>
        <v>5.2100000000000364</v>
      </c>
      <c r="P17" s="361">
        <f t="shared" si="5"/>
        <v>38.210000000000036</v>
      </c>
      <c r="Q17" s="361">
        <f t="shared" si="6"/>
        <v>43.419999999999845</v>
      </c>
      <c r="S17" s="13">
        <v>1198.2827320000001</v>
      </c>
      <c r="T17" s="619">
        <f t="shared" si="7"/>
        <v>2710.2327320000004</v>
      </c>
    </row>
    <row r="18" spans="1:20">
      <c r="A18" s="302">
        <v>5</v>
      </c>
      <c r="B18" s="303" t="s">
        <v>824</v>
      </c>
      <c r="C18" s="311">
        <v>406.38</v>
      </c>
      <c r="D18" s="361">
        <v>752.93</v>
      </c>
      <c r="E18" s="361">
        <f t="shared" si="0"/>
        <v>1159.31</v>
      </c>
      <c r="F18" s="308">
        <v>3.14</v>
      </c>
      <c r="G18" s="16">
        <v>0</v>
      </c>
      <c r="H18" s="361">
        <f t="shared" si="1"/>
        <v>3.14</v>
      </c>
      <c r="I18" s="308">
        <v>403.24</v>
      </c>
      <c r="J18" s="361">
        <v>752.93</v>
      </c>
      <c r="K18" s="361">
        <f t="shared" si="2"/>
        <v>1156.17</v>
      </c>
      <c r="L18" s="361">
        <v>402.04</v>
      </c>
      <c r="M18" s="308">
        <v>723.02</v>
      </c>
      <c r="N18" s="16">
        <f t="shared" si="3"/>
        <v>1125.06</v>
      </c>
      <c r="O18" s="361">
        <f t="shared" si="4"/>
        <v>4.339999999999975</v>
      </c>
      <c r="P18" s="361">
        <f t="shared" si="5"/>
        <v>29.909999999999968</v>
      </c>
      <c r="Q18" s="361">
        <f t="shared" si="6"/>
        <v>34.250000000000227</v>
      </c>
      <c r="S18" s="13">
        <v>880.57644200000004</v>
      </c>
      <c r="T18" s="619">
        <f t="shared" si="7"/>
        <v>2039.886442</v>
      </c>
    </row>
    <row r="19" spans="1:20">
      <c r="A19" s="302">
        <v>6</v>
      </c>
      <c r="B19" s="303" t="s">
        <v>825</v>
      </c>
      <c r="C19" s="311">
        <v>540.08000000000004</v>
      </c>
      <c r="D19" s="361">
        <v>1000.64</v>
      </c>
      <c r="E19" s="361">
        <f t="shared" si="0"/>
        <v>1540.72</v>
      </c>
      <c r="F19" s="308">
        <v>4.17</v>
      </c>
      <c r="G19" s="16">
        <v>0</v>
      </c>
      <c r="H19" s="361">
        <f t="shared" si="1"/>
        <v>4.17</v>
      </c>
      <c r="I19" s="308">
        <v>535.91</v>
      </c>
      <c r="J19" s="361">
        <v>1000.64</v>
      </c>
      <c r="K19" s="361">
        <f t="shared" si="2"/>
        <v>1536.55</v>
      </c>
      <c r="L19" s="361">
        <v>535.88</v>
      </c>
      <c r="M19" s="308">
        <v>963.72</v>
      </c>
      <c r="N19" s="16">
        <f t="shared" si="3"/>
        <v>1499.6</v>
      </c>
      <c r="O19" s="361">
        <f t="shared" si="4"/>
        <v>4.1999999999999318</v>
      </c>
      <c r="P19" s="361">
        <f t="shared" si="5"/>
        <v>36.919999999999959</v>
      </c>
      <c r="Q19" s="361">
        <f t="shared" si="6"/>
        <v>41.120000000000118</v>
      </c>
      <c r="S19" s="13">
        <v>1187.1288052</v>
      </c>
      <c r="T19" s="619">
        <f t="shared" si="7"/>
        <v>2727.8488052000002</v>
      </c>
    </row>
    <row r="20" spans="1:20">
      <c r="A20" s="302">
        <v>7</v>
      </c>
      <c r="B20" s="303" t="s">
        <v>826</v>
      </c>
      <c r="C20" s="311">
        <v>418</v>
      </c>
      <c r="D20" s="361">
        <v>774.46</v>
      </c>
      <c r="E20" s="361">
        <f t="shared" si="0"/>
        <v>1192.46</v>
      </c>
      <c r="F20" s="308">
        <v>3.23</v>
      </c>
      <c r="G20" s="16">
        <v>0</v>
      </c>
      <c r="H20" s="361">
        <f t="shared" si="1"/>
        <v>3.23</v>
      </c>
      <c r="I20" s="308">
        <v>414.77</v>
      </c>
      <c r="J20" s="361">
        <v>774.46</v>
      </c>
      <c r="K20" s="361">
        <f t="shared" si="2"/>
        <v>1189.23</v>
      </c>
      <c r="L20" s="361">
        <v>414.17</v>
      </c>
      <c r="M20" s="308">
        <v>744.84</v>
      </c>
      <c r="N20" s="16">
        <f t="shared" si="3"/>
        <v>1159.01</v>
      </c>
      <c r="O20" s="361">
        <f t="shared" si="4"/>
        <v>3.8299999999999841</v>
      </c>
      <c r="P20" s="361">
        <f t="shared" si="5"/>
        <v>29.620000000000005</v>
      </c>
      <c r="Q20" s="361">
        <f t="shared" si="6"/>
        <v>33.450000000000045</v>
      </c>
      <c r="S20" s="13">
        <v>896.78108999999995</v>
      </c>
      <c r="T20" s="619">
        <f t="shared" si="7"/>
        <v>2089.24109</v>
      </c>
    </row>
    <row r="21" spans="1:20">
      <c r="A21" s="302">
        <v>8</v>
      </c>
      <c r="B21" s="303" t="s">
        <v>827</v>
      </c>
      <c r="C21" s="311">
        <v>561.97</v>
      </c>
      <c r="D21" s="361">
        <v>1041.21</v>
      </c>
      <c r="E21" s="361">
        <f t="shared" si="0"/>
        <v>1603.18</v>
      </c>
      <c r="F21" s="308">
        <v>4.34</v>
      </c>
      <c r="G21" s="16">
        <v>0</v>
      </c>
      <c r="H21" s="361">
        <f t="shared" si="1"/>
        <v>4.34</v>
      </c>
      <c r="I21" s="308">
        <v>557.63</v>
      </c>
      <c r="J21" s="361">
        <v>1041.21</v>
      </c>
      <c r="K21" s="361">
        <f t="shared" si="2"/>
        <v>1598.8400000000001</v>
      </c>
      <c r="L21" s="361">
        <v>556.80999999999995</v>
      </c>
      <c r="M21" s="308">
        <v>1001.36</v>
      </c>
      <c r="N21" s="16">
        <f t="shared" si="3"/>
        <v>1558.17</v>
      </c>
      <c r="O21" s="361">
        <f t="shared" si="4"/>
        <v>5.1600000000000819</v>
      </c>
      <c r="P21" s="361">
        <f t="shared" si="5"/>
        <v>39.850000000000023</v>
      </c>
      <c r="Q21" s="361">
        <f t="shared" si="6"/>
        <v>45.009999999999991</v>
      </c>
      <c r="S21" s="13">
        <v>1425.2232024</v>
      </c>
      <c r="T21" s="619">
        <f t="shared" si="7"/>
        <v>3028.4032023999998</v>
      </c>
    </row>
    <row r="22" spans="1:20">
      <c r="A22" s="302">
        <v>9</v>
      </c>
      <c r="B22" s="303" t="s">
        <v>828</v>
      </c>
      <c r="C22" s="311">
        <v>239.28</v>
      </c>
      <c r="D22" s="361">
        <v>443.33</v>
      </c>
      <c r="E22" s="361">
        <f t="shared" si="0"/>
        <v>682.61</v>
      </c>
      <c r="F22" s="308">
        <v>1.85</v>
      </c>
      <c r="G22" s="16">
        <v>0</v>
      </c>
      <c r="H22" s="361">
        <f t="shared" si="1"/>
        <v>1.85</v>
      </c>
      <c r="I22" s="308">
        <v>237.43</v>
      </c>
      <c r="J22" s="361">
        <v>443.33</v>
      </c>
      <c r="K22" s="361">
        <f t="shared" si="2"/>
        <v>680.76</v>
      </c>
      <c r="L22" s="361">
        <v>237.44</v>
      </c>
      <c r="M22" s="308">
        <v>427.02</v>
      </c>
      <c r="N22" s="16">
        <f t="shared" si="3"/>
        <v>664.46</v>
      </c>
      <c r="O22" s="361">
        <f t="shared" si="4"/>
        <v>1.8400000000000034</v>
      </c>
      <c r="P22" s="361">
        <f t="shared" si="5"/>
        <v>16.310000000000002</v>
      </c>
      <c r="Q22" s="361">
        <f t="shared" si="6"/>
        <v>18.149999999999977</v>
      </c>
      <c r="S22" s="13">
        <v>704.90746999999999</v>
      </c>
      <c r="T22" s="619">
        <f t="shared" si="7"/>
        <v>1387.51747</v>
      </c>
    </row>
    <row r="23" spans="1:20">
      <c r="A23" s="302">
        <v>10</v>
      </c>
      <c r="B23" s="303" t="s">
        <v>829</v>
      </c>
      <c r="C23" s="311">
        <v>212.61</v>
      </c>
      <c r="D23" s="361">
        <v>393.92</v>
      </c>
      <c r="E23" s="361">
        <f t="shared" si="0"/>
        <v>606.53</v>
      </c>
      <c r="F23" s="308">
        <v>1.64</v>
      </c>
      <c r="G23" s="16">
        <v>0</v>
      </c>
      <c r="H23" s="361">
        <f t="shared" si="1"/>
        <v>1.64</v>
      </c>
      <c r="I23" s="308">
        <v>210.97</v>
      </c>
      <c r="J23" s="361">
        <v>393.92</v>
      </c>
      <c r="K23" s="361">
        <f t="shared" si="2"/>
        <v>604.89</v>
      </c>
      <c r="L23" s="361">
        <v>210.56</v>
      </c>
      <c r="M23" s="308">
        <v>378.66</v>
      </c>
      <c r="N23" s="16">
        <f t="shared" si="3"/>
        <v>589.22</v>
      </c>
      <c r="O23" s="361">
        <f t="shared" si="4"/>
        <v>2.0499999999999829</v>
      </c>
      <c r="P23" s="361">
        <f t="shared" si="5"/>
        <v>15.259999999999991</v>
      </c>
      <c r="Q23" s="361">
        <f t="shared" si="6"/>
        <v>17.309999999999945</v>
      </c>
      <c r="S23" s="13">
        <v>474.15032600000001</v>
      </c>
      <c r="T23" s="619">
        <f t="shared" si="7"/>
        <v>1080.6803259999999</v>
      </c>
    </row>
    <row r="24" spans="1:20">
      <c r="A24" s="302">
        <v>11</v>
      </c>
      <c r="B24" s="303" t="s">
        <v>830</v>
      </c>
      <c r="C24" s="311">
        <v>528.30999999999995</v>
      </c>
      <c r="D24" s="361">
        <v>978.85</v>
      </c>
      <c r="E24" s="361">
        <f t="shared" si="0"/>
        <v>1507.1599999999999</v>
      </c>
      <c r="F24" s="308">
        <v>4.08</v>
      </c>
      <c r="G24" s="16">
        <v>0</v>
      </c>
      <c r="H24" s="361">
        <f t="shared" si="1"/>
        <v>4.08</v>
      </c>
      <c r="I24" s="308">
        <v>524.23</v>
      </c>
      <c r="J24" s="361">
        <v>978.85</v>
      </c>
      <c r="K24" s="361">
        <f t="shared" si="2"/>
        <v>1503.08</v>
      </c>
      <c r="L24" s="361">
        <v>522.99</v>
      </c>
      <c r="M24" s="308">
        <v>940.53</v>
      </c>
      <c r="N24" s="16">
        <f t="shared" si="3"/>
        <v>1463.52</v>
      </c>
      <c r="O24" s="361">
        <f t="shared" si="4"/>
        <v>5.32000000000005</v>
      </c>
      <c r="P24" s="361">
        <f t="shared" si="5"/>
        <v>38.32000000000005</v>
      </c>
      <c r="Q24" s="361">
        <f t="shared" si="6"/>
        <v>43.639999999999873</v>
      </c>
      <c r="S24" s="13">
        <v>1019.9726572</v>
      </c>
      <c r="T24" s="619">
        <f t="shared" si="7"/>
        <v>2527.1326571999998</v>
      </c>
    </row>
    <row r="25" spans="1:20">
      <c r="A25" s="302">
        <v>12</v>
      </c>
      <c r="B25" s="303" t="s">
        <v>831</v>
      </c>
      <c r="C25" s="311">
        <v>463.19</v>
      </c>
      <c r="D25" s="361">
        <v>858.19</v>
      </c>
      <c r="E25" s="361">
        <f t="shared" si="0"/>
        <v>1321.38</v>
      </c>
      <c r="F25" s="308">
        <v>3.58</v>
      </c>
      <c r="G25" s="16">
        <v>0</v>
      </c>
      <c r="H25" s="361">
        <f t="shared" si="1"/>
        <v>3.58</v>
      </c>
      <c r="I25" s="308">
        <v>459.61</v>
      </c>
      <c r="J25" s="361">
        <v>858.19</v>
      </c>
      <c r="K25" s="361">
        <f t="shared" si="2"/>
        <v>1317.8000000000002</v>
      </c>
      <c r="L25" s="361">
        <v>459.34</v>
      </c>
      <c r="M25" s="308">
        <v>826.07</v>
      </c>
      <c r="N25" s="16">
        <f t="shared" si="3"/>
        <v>1285.4100000000001</v>
      </c>
      <c r="O25" s="361">
        <f t="shared" si="4"/>
        <v>3.8500000000000227</v>
      </c>
      <c r="P25" s="361">
        <f t="shared" si="5"/>
        <v>32.120000000000005</v>
      </c>
      <c r="Q25" s="361">
        <f t="shared" si="6"/>
        <v>35.970000000000027</v>
      </c>
      <c r="S25" s="13">
        <v>1063.043858</v>
      </c>
      <c r="T25" s="619">
        <f t="shared" si="7"/>
        <v>2384.4238580000001</v>
      </c>
    </row>
    <row r="26" spans="1:20">
      <c r="A26" s="302">
        <v>13</v>
      </c>
      <c r="B26" s="303" t="s">
        <v>832</v>
      </c>
      <c r="C26" s="311">
        <v>386.43</v>
      </c>
      <c r="D26" s="361">
        <v>715.97</v>
      </c>
      <c r="E26" s="361">
        <f t="shared" si="0"/>
        <v>1102.4000000000001</v>
      </c>
      <c r="F26" s="308">
        <v>2.99</v>
      </c>
      <c r="G26" s="16">
        <v>0</v>
      </c>
      <c r="H26" s="361">
        <f t="shared" si="1"/>
        <v>2.99</v>
      </c>
      <c r="I26" s="308">
        <v>383.44</v>
      </c>
      <c r="J26" s="361">
        <v>715.97</v>
      </c>
      <c r="K26" s="361">
        <f t="shared" si="2"/>
        <v>1099.4100000000001</v>
      </c>
      <c r="L26" s="361">
        <v>383.05</v>
      </c>
      <c r="M26" s="308">
        <v>688.87</v>
      </c>
      <c r="N26" s="16">
        <f t="shared" si="3"/>
        <v>1071.92</v>
      </c>
      <c r="O26" s="361">
        <f t="shared" si="4"/>
        <v>3.3799999999999955</v>
      </c>
      <c r="P26" s="361">
        <f t="shared" si="5"/>
        <v>27.100000000000023</v>
      </c>
      <c r="Q26" s="361">
        <f t="shared" si="6"/>
        <v>30.480000000000018</v>
      </c>
      <c r="S26" s="13">
        <v>962.21742199999994</v>
      </c>
      <c r="T26" s="619">
        <f t="shared" si="7"/>
        <v>2064.6174220000003</v>
      </c>
    </row>
    <row r="27" spans="1:20">
      <c r="A27" s="302">
        <v>14</v>
      </c>
      <c r="B27" s="303" t="s">
        <v>833</v>
      </c>
      <c r="C27" s="311">
        <v>306.58</v>
      </c>
      <c r="D27" s="361">
        <v>568.04</v>
      </c>
      <c r="E27" s="361">
        <f t="shared" si="0"/>
        <v>874.61999999999989</v>
      </c>
      <c r="F27" s="308">
        <v>2.37</v>
      </c>
      <c r="G27" s="16">
        <v>0</v>
      </c>
      <c r="H27" s="361">
        <f t="shared" si="1"/>
        <v>2.37</v>
      </c>
      <c r="I27" s="308">
        <v>304.20999999999998</v>
      </c>
      <c r="J27" s="361">
        <v>568.04</v>
      </c>
      <c r="K27" s="361">
        <f t="shared" si="2"/>
        <v>872.25</v>
      </c>
      <c r="L27" s="361">
        <v>303.60000000000002</v>
      </c>
      <c r="M27" s="308">
        <v>546</v>
      </c>
      <c r="N27" s="16">
        <f t="shared" si="3"/>
        <v>849.6</v>
      </c>
      <c r="O27" s="361">
        <f t="shared" si="4"/>
        <v>2.9799999999999613</v>
      </c>
      <c r="P27" s="361">
        <f t="shared" si="5"/>
        <v>22.039999999999964</v>
      </c>
      <c r="Q27" s="361">
        <f t="shared" si="6"/>
        <v>25.019999999999982</v>
      </c>
      <c r="S27" s="13">
        <v>667.21772480000004</v>
      </c>
      <c r="T27" s="619">
        <f t="shared" si="7"/>
        <v>1541.8377247999999</v>
      </c>
    </row>
    <row r="28" spans="1:20" s="297" customFormat="1">
      <c r="A28" s="302">
        <v>15</v>
      </c>
      <c r="B28" s="303" t="s">
        <v>834</v>
      </c>
      <c r="C28" s="311">
        <v>96.94</v>
      </c>
      <c r="D28" s="361">
        <v>179.61</v>
      </c>
      <c r="E28" s="361">
        <f t="shared" si="0"/>
        <v>276.55</v>
      </c>
      <c r="F28" s="308">
        <v>0.75</v>
      </c>
      <c r="G28" s="16">
        <v>0</v>
      </c>
      <c r="H28" s="361">
        <f t="shared" si="1"/>
        <v>0.75</v>
      </c>
      <c r="I28" s="308">
        <v>96.19</v>
      </c>
      <c r="J28" s="361">
        <v>179.61</v>
      </c>
      <c r="K28" s="361">
        <f t="shared" si="2"/>
        <v>275.8</v>
      </c>
      <c r="L28" s="361">
        <v>96.19</v>
      </c>
      <c r="M28" s="308">
        <v>172.98</v>
      </c>
      <c r="N28" s="16">
        <f t="shared" si="3"/>
        <v>269.16999999999996</v>
      </c>
      <c r="O28" s="361">
        <f t="shared" si="4"/>
        <v>0.75</v>
      </c>
      <c r="P28" s="361">
        <f t="shared" si="5"/>
        <v>6.6300000000000239</v>
      </c>
      <c r="Q28" s="361">
        <f t="shared" si="6"/>
        <v>7.3800000000000523</v>
      </c>
      <c r="S28" s="297">
        <v>271.30335200000002</v>
      </c>
      <c r="T28" s="619">
        <f t="shared" si="7"/>
        <v>547.85335200000009</v>
      </c>
    </row>
    <row r="29" spans="1:20" s="297" customFormat="1">
      <c r="A29" s="302">
        <v>16</v>
      </c>
      <c r="B29" s="303" t="s">
        <v>835</v>
      </c>
      <c r="C29" s="311">
        <v>134.77000000000001</v>
      </c>
      <c r="D29" s="361">
        <v>249.71</v>
      </c>
      <c r="E29" s="361">
        <f t="shared" si="0"/>
        <v>384.48</v>
      </c>
      <c r="F29" s="308">
        <v>1.04</v>
      </c>
      <c r="G29" s="16">
        <v>0</v>
      </c>
      <c r="H29" s="361">
        <f t="shared" si="1"/>
        <v>1.04</v>
      </c>
      <c r="I29" s="308">
        <v>133.72999999999999</v>
      </c>
      <c r="J29" s="361">
        <v>249.71</v>
      </c>
      <c r="K29" s="361">
        <f t="shared" si="2"/>
        <v>383.44</v>
      </c>
      <c r="L29" s="361">
        <v>133.52000000000001</v>
      </c>
      <c r="M29" s="308">
        <v>240.12</v>
      </c>
      <c r="N29" s="16">
        <f t="shared" si="3"/>
        <v>373.64</v>
      </c>
      <c r="O29" s="361">
        <f t="shared" si="4"/>
        <v>1.2499999999999716</v>
      </c>
      <c r="P29" s="361">
        <f t="shared" si="5"/>
        <v>9.5900000000000034</v>
      </c>
      <c r="Q29" s="361">
        <f t="shared" si="6"/>
        <v>10.840000000000032</v>
      </c>
      <c r="S29" s="297">
        <v>318.41845799999999</v>
      </c>
      <c r="T29" s="619">
        <f t="shared" si="7"/>
        <v>702.89845800000001</v>
      </c>
    </row>
    <row r="30" spans="1:20" s="297" customFormat="1">
      <c r="A30" s="302">
        <v>17</v>
      </c>
      <c r="B30" s="303" t="s">
        <v>836</v>
      </c>
      <c r="C30" s="311">
        <v>488.85</v>
      </c>
      <c r="D30" s="361">
        <v>905.74</v>
      </c>
      <c r="E30" s="361">
        <f t="shared" si="0"/>
        <v>1394.5900000000001</v>
      </c>
      <c r="F30" s="308">
        <v>3.78</v>
      </c>
      <c r="G30" s="16">
        <v>0</v>
      </c>
      <c r="H30" s="361">
        <f t="shared" si="1"/>
        <v>3.78</v>
      </c>
      <c r="I30" s="308">
        <v>485.07</v>
      </c>
      <c r="J30" s="361">
        <v>905.74</v>
      </c>
      <c r="K30" s="361">
        <f t="shared" si="2"/>
        <v>1390.81</v>
      </c>
      <c r="L30" s="361">
        <v>484.12</v>
      </c>
      <c r="M30" s="308">
        <v>870.64</v>
      </c>
      <c r="N30" s="16">
        <f t="shared" si="3"/>
        <v>1354.76</v>
      </c>
      <c r="O30" s="361">
        <f t="shared" si="4"/>
        <v>4.7299999999999613</v>
      </c>
      <c r="P30" s="361">
        <f t="shared" si="5"/>
        <v>35.100000000000023</v>
      </c>
      <c r="Q30" s="361">
        <f t="shared" si="6"/>
        <v>39.829999999999927</v>
      </c>
      <c r="S30" s="297">
        <v>962.79848399999992</v>
      </c>
      <c r="T30" s="619">
        <f t="shared" si="7"/>
        <v>2357.3884840000001</v>
      </c>
    </row>
    <row r="31" spans="1:20" s="297" customFormat="1">
      <c r="A31" s="302">
        <v>18</v>
      </c>
      <c r="B31" s="303" t="s">
        <v>837</v>
      </c>
      <c r="C31" s="311">
        <v>287.02999999999997</v>
      </c>
      <c r="D31" s="361">
        <v>531.80999999999995</v>
      </c>
      <c r="E31" s="361">
        <f t="shared" si="0"/>
        <v>818.83999999999992</v>
      </c>
      <c r="F31" s="308">
        <v>2.2200000000000002</v>
      </c>
      <c r="G31" s="16">
        <v>0</v>
      </c>
      <c r="H31" s="361">
        <f t="shared" si="1"/>
        <v>2.2200000000000002</v>
      </c>
      <c r="I31" s="308">
        <v>284.81</v>
      </c>
      <c r="J31" s="361">
        <v>531.80999999999995</v>
      </c>
      <c r="K31" s="361">
        <f t="shared" si="2"/>
        <v>816.61999999999989</v>
      </c>
      <c r="L31" s="361">
        <v>284.66000000000003</v>
      </c>
      <c r="M31" s="308">
        <v>511.92</v>
      </c>
      <c r="N31" s="16">
        <f t="shared" si="3"/>
        <v>796.58</v>
      </c>
      <c r="O31" s="361">
        <f t="shared" si="4"/>
        <v>2.3700000000000045</v>
      </c>
      <c r="P31" s="361">
        <f t="shared" si="5"/>
        <v>19.88999999999993</v>
      </c>
      <c r="Q31" s="361">
        <f t="shared" si="6"/>
        <v>22.259999999999877</v>
      </c>
      <c r="S31" s="297">
        <v>623.27864399999999</v>
      </c>
      <c r="T31" s="619">
        <f t="shared" si="7"/>
        <v>1442.1186439999999</v>
      </c>
    </row>
    <row r="32" spans="1:20" s="297" customFormat="1">
      <c r="A32" s="302">
        <v>19</v>
      </c>
      <c r="B32" s="303" t="s">
        <v>838</v>
      </c>
      <c r="C32" s="311">
        <v>699.11</v>
      </c>
      <c r="D32" s="361">
        <v>1295.29</v>
      </c>
      <c r="E32" s="361">
        <f t="shared" si="0"/>
        <v>1994.4</v>
      </c>
      <c r="F32" s="308">
        <v>5.4</v>
      </c>
      <c r="G32" s="16">
        <v>0</v>
      </c>
      <c r="H32" s="361">
        <f t="shared" si="1"/>
        <v>5.4</v>
      </c>
      <c r="I32" s="308">
        <v>693.71</v>
      </c>
      <c r="J32" s="361">
        <v>1295.29</v>
      </c>
      <c r="K32" s="361">
        <f t="shared" si="2"/>
        <v>1989</v>
      </c>
      <c r="L32" s="361">
        <v>697.65</v>
      </c>
      <c r="M32" s="308">
        <v>1254.6500000000001</v>
      </c>
      <c r="N32" s="16">
        <f t="shared" si="3"/>
        <v>1952.3000000000002</v>
      </c>
      <c r="O32" s="361">
        <f t="shared" si="4"/>
        <v>1.4600000000000364</v>
      </c>
      <c r="P32" s="361">
        <f t="shared" si="5"/>
        <v>40.639999999999873</v>
      </c>
      <c r="Q32" s="361">
        <f t="shared" si="6"/>
        <v>42.099999999999909</v>
      </c>
      <c r="S32" s="297">
        <v>1569.9242360000001</v>
      </c>
      <c r="T32" s="619">
        <f t="shared" si="7"/>
        <v>3564.3242360000004</v>
      </c>
    </row>
    <row r="33" spans="1:20" s="297" customFormat="1">
      <c r="A33" s="302">
        <v>20</v>
      </c>
      <c r="B33" s="303" t="s">
        <v>839</v>
      </c>
      <c r="C33" s="311">
        <v>286.88</v>
      </c>
      <c r="D33" s="361">
        <v>531.53</v>
      </c>
      <c r="E33" s="361">
        <f t="shared" si="0"/>
        <v>818.41</v>
      </c>
      <c r="F33" s="308">
        <v>2.2200000000000002</v>
      </c>
      <c r="G33" s="16">
        <v>0</v>
      </c>
      <c r="H33" s="361">
        <f t="shared" si="1"/>
        <v>2.2200000000000002</v>
      </c>
      <c r="I33" s="308">
        <v>284.66000000000003</v>
      </c>
      <c r="J33" s="361">
        <v>531.53</v>
      </c>
      <c r="K33" s="361">
        <f t="shared" si="2"/>
        <v>816.19</v>
      </c>
      <c r="L33" s="361">
        <v>284.37</v>
      </c>
      <c r="M33" s="308">
        <v>511.41</v>
      </c>
      <c r="N33" s="16">
        <f t="shared" si="3"/>
        <v>795.78</v>
      </c>
      <c r="O33" s="361">
        <f t="shared" si="4"/>
        <v>2.5100000000000477</v>
      </c>
      <c r="P33" s="361">
        <f t="shared" si="5"/>
        <v>20.119999999999948</v>
      </c>
      <c r="Q33" s="361">
        <f t="shared" si="6"/>
        <v>22.630000000000109</v>
      </c>
      <c r="S33" s="297">
        <v>684.34517200000005</v>
      </c>
      <c r="T33" s="619">
        <f t="shared" si="7"/>
        <v>1502.7551720000001</v>
      </c>
    </row>
    <row r="34" spans="1:20" s="297" customFormat="1">
      <c r="A34" s="302">
        <v>21</v>
      </c>
      <c r="B34" s="303" t="s">
        <v>840</v>
      </c>
      <c r="C34" s="311">
        <v>500.75</v>
      </c>
      <c r="D34" s="361">
        <v>927.78</v>
      </c>
      <c r="E34" s="361">
        <f t="shared" si="0"/>
        <v>1428.53</v>
      </c>
      <c r="F34" s="308">
        <v>3.87</v>
      </c>
      <c r="G34" s="16">
        <v>0</v>
      </c>
      <c r="H34" s="361">
        <f t="shared" si="1"/>
        <v>3.87</v>
      </c>
      <c r="I34" s="308">
        <v>496.88</v>
      </c>
      <c r="J34" s="361">
        <v>927.78</v>
      </c>
      <c r="K34" s="361">
        <f t="shared" si="2"/>
        <v>1424.6599999999999</v>
      </c>
      <c r="L34" s="361">
        <v>496.3</v>
      </c>
      <c r="M34" s="308">
        <v>892.55</v>
      </c>
      <c r="N34" s="16">
        <f t="shared" si="3"/>
        <v>1388.85</v>
      </c>
      <c r="O34" s="361">
        <f t="shared" si="4"/>
        <v>4.4499999999999886</v>
      </c>
      <c r="P34" s="361">
        <f t="shared" si="5"/>
        <v>35.230000000000018</v>
      </c>
      <c r="Q34" s="361">
        <f t="shared" si="6"/>
        <v>39.679999999999836</v>
      </c>
      <c r="S34" s="297">
        <v>1189.033762</v>
      </c>
      <c r="T34" s="619">
        <f t="shared" si="7"/>
        <v>2617.5637619999998</v>
      </c>
    </row>
    <row r="35" spans="1:20" s="297" customFormat="1">
      <c r="A35" s="302">
        <v>22</v>
      </c>
      <c r="B35" s="303" t="s">
        <v>841</v>
      </c>
      <c r="C35" s="311">
        <v>316.27</v>
      </c>
      <c r="D35" s="361">
        <v>585.98</v>
      </c>
      <c r="E35" s="361">
        <f t="shared" si="0"/>
        <v>902.25</v>
      </c>
      <c r="F35" s="308">
        <v>2.44</v>
      </c>
      <c r="G35" s="16">
        <v>0</v>
      </c>
      <c r="H35" s="361">
        <f t="shared" si="1"/>
        <v>2.44</v>
      </c>
      <c r="I35" s="308">
        <v>313.83</v>
      </c>
      <c r="J35" s="361">
        <v>585.98</v>
      </c>
      <c r="K35" s="361">
        <f t="shared" si="2"/>
        <v>899.81</v>
      </c>
      <c r="L35" s="361">
        <v>314.01</v>
      </c>
      <c r="M35" s="308">
        <v>564.72</v>
      </c>
      <c r="N35" s="16">
        <f t="shared" si="3"/>
        <v>878.73</v>
      </c>
      <c r="O35" s="361">
        <f t="shared" si="4"/>
        <v>2.2599999999999909</v>
      </c>
      <c r="P35" s="361">
        <f t="shared" si="5"/>
        <v>21.259999999999991</v>
      </c>
      <c r="Q35" s="361">
        <f t="shared" si="6"/>
        <v>23.519999999999982</v>
      </c>
      <c r="S35" s="297">
        <v>631.55607600000008</v>
      </c>
      <c r="T35" s="619">
        <f t="shared" si="7"/>
        <v>1533.8060760000001</v>
      </c>
    </row>
    <row r="36" spans="1:20" s="297" customFormat="1">
      <c r="A36" s="302">
        <v>23</v>
      </c>
      <c r="B36" s="303" t="s">
        <v>842</v>
      </c>
      <c r="C36" s="311">
        <v>487.26</v>
      </c>
      <c r="D36" s="361">
        <v>902.79</v>
      </c>
      <c r="E36" s="361">
        <f t="shared" si="0"/>
        <v>1390.05</v>
      </c>
      <c r="F36" s="308">
        <v>3.77</v>
      </c>
      <c r="G36" s="16">
        <v>0</v>
      </c>
      <c r="H36" s="361">
        <f t="shared" si="1"/>
        <v>3.77</v>
      </c>
      <c r="I36" s="308">
        <v>483.49</v>
      </c>
      <c r="J36" s="361">
        <v>902.79</v>
      </c>
      <c r="K36" s="361">
        <f t="shared" si="2"/>
        <v>1386.28</v>
      </c>
      <c r="L36" s="361">
        <v>483.32</v>
      </c>
      <c r="M36" s="308">
        <v>869.2</v>
      </c>
      <c r="N36" s="16">
        <f t="shared" si="3"/>
        <v>1352.52</v>
      </c>
      <c r="O36" s="361">
        <f t="shared" si="4"/>
        <v>3.9399999999999977</v>
      </c>
      <c r="P36" s="361">
        <f t="shared" si="5"/>
        <v>33.589999999999918</v>
      </c>
      <c r="Q36" s="361">
        <f t="shared" si="6"/>
        <v>37.529999999999973</v>
      </c>
      <c r="S36" s="297">
        <v>1383.2967980000001</v>
      </c>
      <c r="T36" s="619">
        <f t="shared" si="7"/>
        <v>2773.346798</v>
      </c>
    </row>
    <row r="37" spans="1:20" s="297" customFormat="1">
      <c r="A37" s="302">
        <v>24</v>
      </c>
      <c r="B37" s="303" t="s">
        <v>843</v>
      </c>
      <c r="C37" s="311">
        <v>482.44</v>
      </c>
      <c r="D37" s="361">
        <v>893.86</v>
      </c>
      <c r="E37" s="361">
        <f t="shared" si="0"/>
        <v>1376.3</v>
      </c>
      <c r="F37" s="308">
        <v>3.73</v>
      </c>
      <c r="G37" s="16">
        <v>0</v>
      </c>
      <c r="H37" s="361">
        <f t="shared" si="1"/>
        <v>3.73</v>
      </c>
      <c r="I37" s="308">
        <v>478.71</v>
      </c>
      <c r="J37" s="361">
        <v>893.86</v>
      </c>
      <c r="K37" s="361">
        <f t="shared" si="2"/>
        <v>1372.57</v>
      </c>
      <c r="L37" s="361">
        <v>477.94</v>
      </c>
      <c r="M37" s="308">
        <v>859.52</v>
      </c>
      <c r="N37" s="16">
        <f t="shared" si="3"/>
        <v>1337.46</v>
      </c>
      <c r="O37" s="361">
        <f t="shared" si="4"/>
        <v>4.5</v>
      </c>
      <c r="P37" s="361">
        <f t="shared" si="5"/>
        <v>34.340000000000032</v>
      </c>
      <c r="Q37" s="361">
        <f t="shared" si="6"/>
        <v>38.839999999999918</v>
      </c>
      <c r="S37" s="297">
        <v>1278.6654780000001</v>
      </c>
      <c r="T37" s="619">
        <f t="shared" si="7"/>
        <v>2654.9654780000001</v>
      </c>
    </row>
    <row r="38" spans="1:20" s="297" customFormat="1">
      <c r="A38" s="302">
        <v>25</v>
      </c>
      <c r="B38" s="303" t="s">
        <v>844</v>
      </c>
      <c r="C38" s="311">
        <v>291.3</v>
      </c>
      <c r="D38" s="361">
        <v>539.72</v>
      </c>
      <c r="E38" s="361">
        <f t="shared" si="0"/>
        <v>831.02</v>
      </c>
      <c r="F38" s="308">
        <v>2.25</v>
      </c>
      <c r="G38" s="16">
        <v>0</v>
      </c>
      <c r="H38" s="361">
        <f t="shared" si="1"/>
        <v>2.25</v>
      </c>
      <c r="I38" s="308">
        <v>289.05</v>
      </c>
      <c r="J38" s="361">
        <v>539.72</v>
      </c>
      <c r="K38" s="361">
        <f t="shared" si="2"/>
        <v>828.77</v>
      </c>
      <c r="L38" s="361">
        <v>288.62</v>
      </c>
      <c r="M38" s="308">
        <v>519.04</v>
      </c>
      <c r="N38" s="16">
        <f t="shared" si="3"/>
        <v>807.66</v>
      </c>
      <c r="O38" s="361">
        <f t="shared" si="4"/>
        <v>2.6800000000000068</v>
      </c>
      <c r="P38" s="361">
        <f t="shared" si="5"/>
        <v>20.680000000000064</v>
      </c>
      <c r="Q38" s="361">
        <f t="shared" si="6"/>
        <v>23.360000000000014</v>
      </c>
      <c r="S38" s="297">
        <v>725.67500599999994</v>
      </c>
      <c r="T38" s="619">
        <f t="shared" si="7"/>
        <v>1556.6950059999999</v>
      </c>
    </row>
    <row r="39" spans="1:20" s="297" customFormat="1">
      <c r="A39" s="302">
        <v>26</v>
      </c>
      <c r="B39" s="303" t="s">
        <v>845</v>
      </c>
      <c r="C39" s="311">
        <v>752.51</v>
      </c>
      <c r="D39" s="361">
        <v>1394.23</v>
      </c>
      <c r="E39" s="361">
        <f t="shared" si="0"/>
        <v>2146.7399999999998</v>
      </c>
      <c r="F39" s="308">
        <v>5.82</v>
      </c>
      <c r="G39" s="16">
        <v>0</v>
      </c>
      <c r="H39" s="361">
        <f t="shared" si="1"/>
        <v>5.82</v>
      </c>
      <c r="I39" s="308">
        <v>746.69</v>
      </c>
      <c r="J39" s="361">
        <v>1394.23</v>
      </c>
      <c r="K39" s="361">
        <f t="shared" si="2"/>
        <v>2140.92</v>
      </c>
      <c r="L39" s="361">
        <v>748.13</v>
      </c>
      <c r="M39" s="308">
        <v>1345.42</v>
      </c>
      <c r="N39" s="16">
        <f t="shared" si="3"/>
        <v>2093.5500000000002</v>
      </c>
      <c r="O39" s="361">
        <f t="shared" si="4"/>
        <v>4.3800000000001091</v>
      </c>
      <c r="P39" s="361">
        <f t="shared" si="5"/>
        <v>48.809999999999945</v>
      </c>
      <c r="Q39" s="361">
        <f t="shared" si="6"/>
        <v>53.190000000000055</v>
      </c>
      <c r="S39" s="297">
        <v>1460.1477208000001</v>
      </c>
      <c r="T39" s="619">
        <f t="shared" si="7"/>
        <v>3606.8877207999999</v>
      </c>
    </row>
    <row r="40" spans="1:20" s="297" customFormat="1">
      <c r="A40" s="302">
        <v>27</v>
      </c>
      <c r="B40" s="303" t="s">
        <v>846</v>
      </c>
      <c r="C40" s="311">
        <v>398.52</v>
      </c>
      <c r="D40" s="361">
        <v>738.38</v>
      </c>
      <c r="E40" s="361">
        <f t="shared" si="0"/>
        <v>1136.9000000000001</v>
      </c>
      <c r="F40" s="308">
        <v>3.08</v>
      </c>
      <c r="G40" s="16">
        <v>0</v>
      </c>
      <c r="H40" s="361">
        <f t="shared" si="1"/>
        <v>3.08</v>
      </c>
      <c r="I40" s="308">
        <v>395.44</v>
      </c>
      <c r="J40" s="361">
        <v>738.38</v>
      </c>
      <c r="K40" s="361">
        <f t="shared" si="2"/>
        <v>1133.82</v>
      </c>
      <c r="L40" s="361">
        <v>394.59</v>
      </c>
      <c r="M40" s="308">
        <v>709.62</v>
      </c>
      <c r="N40" s="16">
        <f t="shared" si="3"/>
        <v>1104.21</v>
      </c>
      <c r="O40" s="361">
        <f t="shared" si="4"/>
        <v>3.9300000000000068</v>
      </c>
      <c r="P40" s="361">
        <f t="shared" si="5"/>
        <v>28.759999999999991</v>
      </c>
      <c r="Q40" s="361">
        <f t="shared" si="6"/>
        <v>32.689999999999827</v>
      </c>
      <c r="S40" s="297">
        <v>981.42418359999988</v>
      </c>
      <c r="T40" s="619">
        <f t="shared" si="7"/>
        <v>2118.3241835999997</v>
      </c>
    </row>
    <row r="41" spans="1:20" s="297" customFormat="1">
      <c r="A41" s="302">
        <v>28</v>
      </c>
      <c r="B41" s="303" t="s">
        <v>847</v>
      </c>
      <c r="C41" s="311">
        <v>651.64</v>
      </c>
      <c r="D41" s="361">
        <v>1207.3499999999999</v>
      </c>
      <c r="E41" s="361">
        <f t="shared" si="0"/>
        <v>1858.9899999999998</v>
      </c>
      <c r="F41" s="308">
        <v>5.04</v>
      </c>
      <c r="G41" s="16">
        <v>0</v>
      </c>
      <c r="H41" s="361">
        <f t="shared" si="1"/>
        <v>5.04</v>
      </c>
      <c r="I41" s="308">
        <v>646.6</v>
      </c>
      <c r="J41" s="361">
        <v>1207.3499999999999</v>
      </c>
      <c r="K41" s="361">
        <f t="shared" si="2"/>
        <v>1853.9499999999998</v>
      </c>
      <c r="L41" s="361">
        <v>645.39</v>
      </c>
      <c r="M41" s="308">
        <v>1160.67</v>
      </c>
      <c r="N41" s="16">
        <f t="shared" si="3"/>
        <v>1806.06</v>
      </c>
      <c r="O41" s="361">
        <f t="shared" si="4"/>
        <v>6.25</v>
      </c>
      <c r="P41" s="361">
        <f t="shared" si="5"/>
        <v>46.679999999999836</v>
      </c>
      <c r="Q41" s="361">
        <f t="shared" si="6"/>
        <v>52.929999999999836</v>
      </c>
      <c r="S41" s="297">
        <v>1373.0474151999999</v>
      </c>
      <c r="T41" s="619">
        <f t="shared" si="7"/>
        <v>3232.0374151999995</v>
      </c>
    </row>
    <row r="42" spans="1:20" s="297" customFormat="1">
      <c r="A42" s="302">
        <v>29</v>
      </c>
      <c r="B42" s="303" t="s">
        <v>848</v>
      </c>
      <c r="C42" s="311">
        <v>367.3</v>
      </c>
      <c r="D42" s="361">
        <v>680.53</v>
      </c>
      <c r="E42" s="361">
        <f t="shared" si="0"/>
        <v>1047.83</v>
      </c>
      <c r="F42" s="308">
        <v>2.84</v>
      </c>
      <c r="G42" s="16">
        <v>0</v>
      </c>
      <c r="H42" s="361">
        <f t="shared" si="1"/>
        <v>2.84</v>
      </c>
      <c r="I42" s="308">
        <v>364.46</v>
      </c>
      <c r="J42" s="361">
        <v>680.53</v>
      </c>
      <c r="K42" s="361">
        <f t="shared" si="2"/>
        <v>1044.99</v>
      </c>
      <c r="L42" s="361">
        <v>364.98</v>
      </c>
      <c r="M42" s="308">
        <v>656.39</v>
      </c>
      <c r="N42" s="16">
        <f t="shared" si="3"/>
        <v>1021.37</v>
      </c>
      <c r="O42" s="361">
        <f t="shared" si="4"/>
        <v>2.3199999999999363</v>
      </c>
      <c r="P42" s="361">
        <f t="shared" si="5"/>
        <v>24.139999999999986</v>
      </c>
      <c r="Q42" s="361">
        <f t="shared" si="6"/>
        <v>26.459999999999923</v>
      </c>
      <c r="S42" s="297">
        <v>684.92110960000002</v>
      </c>
      <c r="T42" s="619">
        <f t="shared" si="7"/>
        <v>1732.7511095999998</v>
      </c>
    </row>
    <row r="43" spans="1:20" s="297" customFormat="1">
      <c r="A43" s="302">
        <v>30</v>
      </c>
      <c r="B43" s="303" t="s">
        <v>849</v>
      </c>
      <c r="C43" s="311">
        <v>867.45</v>
      </c>
      <c r="D43" s="361">
        <v>1607.21</v>
      </c>
      <c r="E43" s="361">
        <f t="shared" si="0"/>
        <v>2474.66</v>
      </c>
      <c r="F43" s="308">
        <v>6.7</v>
      </c>
      <c r="G43" s="16">
        <v>0</v>
      </c>
      <c r="H43" s="361">
        <f t="shared" si="1"/>
        <v>6.7</v>
      </c>
      <c r="I43" s="308">
        <v>860.75</v>
      </c>
      <c r="J43" s="361">
        <v>1607.21</v>
      </c>
      <c r="K43" s="361">
        <f t="shared" si="2"/>
        <v>2467.96</v>
      </c>
      <c r="L43" s="361">
        <v>859.63</v>
      </c>
      <c r="M43" s="308">
        <v>1545.95</v>
      </c>
      <c r="N43" s="16">
        <f t="shared" si="3"/>
        <v>2405.58</v>
      </c>
      <c r="O43" s="361">
        <f t="shared" si="4"/>
        <v>7.82000000000005</v>
      </c>
      <c r="P43" s="361">
        <f t="shared" si="5"/>
        <v>61.259999999999991</v>
      </c>
      <c r="Q43" s="361">
        <f t="shared" si="6"/>
        <v>69.079999999999927</v>
      </c>
      <c r="S43" s="297">
        <v>1980.9290844000002</v>
      </c>
      <c r="T43" s="619">
        <f t="shared" si="7"/>
        <v>4455.5890844000005</v>
      </c>
    </row>
    <row r="44" spans="1:20" s="297" customFormat="1">
      <c r="A44" s="302">
        <v>31</v>
      </c>
      <c r="B44" s="303" t="s">
        <v>850</v>
      </c>
      <c r="C44" s="311">
        <v>890.34</v>
      </c>
      <c r="D44" s="361">
        <v>1649.61</v>
      </c>
      <c r="E44" s="361">
        <f t="shared" si="0"/>
        <v>2539.9499999999998</v>
      </c>
      <c r="F44" s="308">
        <v>6.88</v>
      </c>
      <c r="G44" s="16">
        <v>0</v>
      </c>
      <c r="H44" s="361">
        <f t="shared" si="1"/>
        <v>6.88</v>
      </c>
      <c r="I44" s="308">
        <v>883.46</v>
      </c>
      <c r="J44" s="361">
        <v>1649.61</v>
      </c>
      <c r="K44" s="361">
        <f t="shared" si="2"/>
        <v>2533.0699999999997</v>
      </c>
      <c r="L44" s="361">
        <v>882.03</v>
      </c>
      <c r="M44" s="308">
        <v>1586.23</v>
      </c>
      <c r="N44" s="361">
        <f t="shared" si="3"/>
        <v>2468.2600000000002</v>
      </c>
      <c r="O44" s="361">
        <f t="shared" si="4"/>
        <v>8.3100000000000591</v>
      </c>
      <c r="P44" s="361">
        <f t="shared" si="5"/>
        <v>63.379999999999882</v>
      </c>
      <c r="Q44" s="361">
        <f t="shared" si="6"/>
        <v>71.6899999999996</v>
      </c>
      <c r="S44" s="297">
        <v>1804.5813840000001</v>
      </c>
      <c r="T44" s="619">
        <f t="shared" si="7"/>
        <v>4344.5313839999999</v>
      </c>
    </row>
    <row r="45" spans="1:20" s="297" customFormat="1">
      <c r="A45" s="302">
        <v>32</v>
      </c>
      <c r="B45" s="303" t="s">
        <v>851</v>
      </c>
      <c r="C45" s="311">
        <v>508.73</v>
      </c>
      <c r="D45" s="361">
        <v>942.55</v>
      </c>
      <c r="E45" s="361">
        <f t="shared" si="0"/>
        <v>1451.28</v>
      </c>
      <c r="F45" s="308">
        <v>3.92</v>
      </c>
      <c r="G45" s="16">
        <v>0</v>
      </c>
      <c r="H45" s="361">
        <f t="shared" si="1"/>
        <v>3.92</v>
      </c>
      <c r="I45" s="308">
        <v>504.81</v>
      </c>
      <c r="J45" s="361">
        <v>942.55</v>
      </c>
      <c r="K45" s="361">
        <f t="shared" si="2"/>
        <v>1447.36</v>
      </c>
      <c r="L45" s="361">
        <v>505.2</v>
      </c>
      <c r="M45" s="308">
        <v>908.54</v>
      </c>
      <c r="N45" s="16">
        <f t="shared" si="3"/>
        <v>1413.74</v>
      </c>
      <c r="O45" s="361">
        <f t="shared" si="4"/>
        <v>3.5300000000000296</v>
      </c>
      <c r="P45" s="361">
        <f t="shared" si="5"/>
        <v>34.009999999999991</v>
      </c>
      <c r="Q45" s="361">
        <f t="shared" si="6"/>
        <v>37.539999999999964</v>
      </c>
      <c r="S45" s="297">
        <v>1161.6775320000002</v>
      </c>
      <c r="T45" s="619">
        <f t="shared" si="7"/>
        <v>2612.9575320000004</v>
      </c>
    </row>
    <row r="46" spans="1:20" s="297" customFormat="1">
      <c r="A46" s="304"/>
      <c r="B46" s="305" t="s">
        <v>84</v>
      </c>
      <c r="C46" s="373">
        <f>SUM(C14:C45)</f>
        <v>14140.5</v>
      </c>
      <c r="D46" s="363">
        <f>SUM(D14:D45)</f>
        <v>26199.32</v>
      </c>
      <c r="E46" s="363">
        <f t="shared" si="0"/>
        <v>40339.82</v>
      </c>
      <c r="F46" s="363">
        <f>SUM(F14:F45)</f>
        <v>109.28</v>
      </c>
      <c r="G46" s="25">
        <v>0</v>
      </c>
      <c r="H46" s="363">
        <f t="shared" si="1"/>
        <v>109.28</v>
      </c>
      <c r="I46" s="363">
        <f>SUM(I14:I45)</f>
        <v>14031.219999999996</v>
      </c>
      <c r="J46" s="363">
        <f>SUM(J14:J45)</f>
        <v>26199.32</v>
      </c>
      <c r="K46" s="363">
        <f t="shared" si="2"/>
        <v>40230.539999999994</v>
      </c>
      <c r="L46" s="363">
        <f>SUM(L14:L45)</f>
        <v>14016.92</v>
      </c>
      <c r="M46" s="363">
        <f>SUM(M14:M45)</f>
        <v>25207.86</v>
      </c>
      <c r="N46" s="363">
        <f t="shared" si="3"/>
        <v>39224.78</v>
      </c>
      <c r="O46" s="363">
        <f t="shared" si="4"/>
        <v>123.57999999999629</v>
      </c>
      <c r="P46" s="363">
        <f t="shared" si="5"/>
        <v>991.45999999999913</v>
      </c>
      <c r="Q46" s="363">
        <f t="shared" si="6"/>
        <v>1115.0399999999936</v>
      </c>
      <c r="S46" s="297">
        <v>32274.465351200004</v>
      </c>
      <c r="T46" s="619">
        <f t="shared" si="7"/>
        <v>72614.2853512</v>
      </c>
    </row>
    <row r="47" spans="1:20" ht="14.25" customHeight="1">
      <c r="A47" s="831" t="s">
        <v>757</v>
      </c>
      <c r="B47" s="831"/>
      <c r="C47" s="831"/>
      <c r="D47" s="831"/>
      <c r="E47" s="831"/>
      <c r="F47" s="831"/>
      <c r="G47" s="831"/>
      <c r="H47" s="831"/>
      <c r="I47" s="831"/>
      <c r="J47" s="831"/>
      <c r="K47" s="831"/>
      <c r="L47" s="831"/>
      <c r="M47" s="831"/>
      <c r="N47" s="831"/>
      <c r="O47" s="831"/>
      <c r="P47" s="831"/>
      <c r="Q47" s="831"/>
    </row>
    <row r="48" spans="1:20" ht="12.75" customHeight="1">
      <c r="A48" s="474"/>
      <c r="B48" s="474"/>
      <c r="C48" s="474"/>
      <c r="D48" s="474"/>
      <c r="E48" s="474"/>
      <c r="F48" s="474"/>
      <c r="G48" s="474"/>
      <c r="H48" s="474"/>
      <c r="I48" s="474"/>
      <c r="J48" s="474"/>
      <c r="K48" s="474"/>
      <c r="L48" s="474"/>
      <c r="M48" s="474"/>
      <c r="N48" s="474"/>
      <c r="O48" s="474"/>
      <c r="P48" s="474"/>
      <c r="Q48" s="540"/>
    </row>
    <row r="49" spans="1:17" ht="15">
      <c r="A49" s="12"/>
      <c r="B49" s="12"/>
      <c r="C49" s="12"/>
      <c r="D49" s="12"/>
      <c r="E49" s="12"/>
      <c r="F49" s="12"/>
      <c r="G49" s="12"/>
      <c r="H49" s="12"/>
      <c r="I49" s="12"/>
      <c r="J49" s="12"/>
      <c r="K49" s="12"/>
      <c r="L49" s="12"/>
      <c r="M49" s="12"/>
      <c r="N49" s="645" t="s">
        <v>1026</v>
      </c>
      <c r="O49" s="645"/>
      <c r="P49" s="645"/>
      <c r="Q49" s="645"/>
    </row>
    <row r="50" spans="1:17" ht="15">
      <c r="N50" s="645" t="s">
        <v>1010</v>
      </c>
      <c r="O50" s="645"/>
      <c r="P50" s="645"/>
      <c r="Q50" s="645"/>
    </row>
    <row r="52" spans="1:17">
      <c r="K52" s="721" t="s">
        <v>1025</v>
      </c>
      <c r="L52" s="721"/>
    </row>
    <row r="53" spans="1:17" ht="15">
      <c r="N53" s="645" t="s">
        <v>1027</v>
      </c>
      <c r="O53" s="645"/>
      <c r="P53" s="645"/>
      <c r="Q53" s="645"/>
    </row>
  </sheetData>
  <mergeCells count="18">
    <mergeCell ref="N53:Q53"/>
    <mergeCell ref="K52:L52"/>
    <mergeCell ref="O11:Q11"/>
    <mergeCell ref="L11:N11"/>
    <mergeCell ref="C11:E11"/>
    <mergeCell ref="F11:H11"/>
    <mergeCell ref="A47:Q47"/>
    <mergeCell ref="N49:Q49"/>
    <mergeCell ref="N50:Q50"/>
    <mergeCell ref="A11:A12"/>
    <mergeCell ref="B11:B12"/>
    <mergeCell ref="I11:K11"/>
    <mergeCell ref="P1:Q1"/>
    <mergeCell ref="A2:Q2"/>
    <mergeCell ref="A3:Q3"/>
    <mergeCell ref="N10:Q10"/>
    <mergeCell ref="A6:Q6"/>
    <mergeCell ref="A9:B9"/>
  </mergeCells>
  <phoneticPr fontId="0" type="noConversion"/>
  <printOptions horizontalCentered="1"/>
  <pageMargins left="0.70866141732283472" right="0.70866141732283472" top="0.23622047244094491" bottom="0" header="0.31496062992125984" footer="0.31496062992125984"/>
  <pageSetup paperSize="9" scale="8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51"/>
  <sheetViews>
    <sheetView view="pageBreakPreview" topLeftCell="B17" zoomScale="90" zoomScaleSheetLayoutView="90" workbookViewId="0">
      <selection activeCell="V13" sqref="V13:V45"/>
    </sheetView>
  </sheetViews>
  <sheetFormatPr defaultColWidth="9.109375" defaultRowHeight="13.2"/>
  <cols>
    <col min="1" max="1" width="5.5546875" style="13" customWidth="1"/>
    <col min="2" max="2" width="15.33203125" style="13" customWidth="1"/>
    <col min="3" max="4" width="9.88671875" style="13" customWidth="1"/>
    <col min="5" max="5" width="10" style="13" customWidth="1"/>
    <col min="6" max="7" width="7.33203125" style="13" customWidth="1"/>
    <col min="8" max="8" width="8.109375" style="13" customWidth="1"/>
    <col min="9" max="9" width="9.33203125" style="13" customWidth="1"/>
    <col min="10" max="10" width="10" style="13" customWidth="1"/>
    <col min="11" max="11" width="9.5546875" style="13" customWidth="1"/>
    <col min="12" max="12" width="10" style="13" customWidth="1"/>
    <col min="13" max="13" width="9.33203125" style="13" customWidth="1"/>
    <col min="14" max="14" width="9" style="13" customWidth="1"/>
    <col min="15" max="15" width="10.88671875" style="13" customWidth="1"/>
    <col min="16" max="16" width="12.88671875" style="13" customWidth="1"/>
    <col min="17" max="17" width="12.6640625" style="13" customWidth="1"/>
    <col min="18" max="16384" width="9.109375" style="13"/>
  </cols>
  <sheetData>
    <row r="1" spans="1:22" customFormat="1" ht="15.6">
      <c r="H1" s="29"/>
      <c r="I1" s="29"/>
      <c r="J1" s="29"/>
      <c r="K1" s="29"/>
      <c r="L1" s="29"/>
      <c r="M1" s="29"/>
      <c r="N1" s="29"/>
      <c r="O1" s="29"/>
      <c r="P1" s="786" t="s">
        <v>85</v>
      </c>
      <c r="Q1" s="786"/>
    </row>
    <row r="2" spans="1:22" customFormat="1" ht="15">
      <c r="A2" s="645" t="s">
        <v>0</v>
      </c>
      <c r="B2" s="645"/>
      <c r="C2" s="645"/>
      <c r="D2" s="645"/>
      <c r="E2" s="645"/>
      <c r="F2" s="645"/>
      <c r="G2" s="645"/>
      <c r="H2" s="645"/>
      <c r="I2" s="645"/>
      <c r="J2" s="645"/>
      <c r="K2" s="645"/>
      <c r="L2" s="645"/>
      <c r="M2" s="645"/>
      <c r="N2" s="645"/>
      <c r="O2" s="645"/>
      <c r="P2" s="645"/>
      <c r="Q2" s="645"/>
    </row>
    <row r="3" spans="1:22" customFormat="1" ht="21">
      <c r="A3" s="705" t="s">
        <v>652</v>
      </c>
      <c r="B3" s="705"/>
      <c r="C3" s="705"/>
      <c r="D3" s="705"/>
      <c r="E3" s="705"/>
      <c r="F3" s="705"/>
      <c r="G3" s="705"/>
      <c r="H3" s="705"/>
      <c r="I3" s="705"/>
      <c r="J3" s="705"/>
      <c r="K3" s="705"/>
      <c r="L3" s="705"/>
      <c r="M3" s="705"/>
      <c r="N3" s="705"/>
      <c r="O3" s="705"/>
      <c r="P3" s="705"/>
      <c r="Q3" s="705"/>
    </row>
    <row r="4" spans="1:22" customFormat="1" ht="10.5" customHeight="1"/>
    <row r="5" spans="1:22" ht="9" customHeight="1">
      <c r="A5" s="21"/>
      <c r="B5" s="21"/>
      <c r="C5" s="21"/>
      <c r="D5" s="21"/>
      <c r="E5" s="20"/>
      <c r="F5" s="20"/>
      <c r="G5" s="20"/>
      <c r="H5" s="20"/>
      <c r="I5" s="20"/>
      <c r="J5" s="20"/>
      <c r="K5" s="20"/>
      <c r="L5" s="20"/>
      <c r="M5" s="20"/>
      <c r="N5" s="21"/>
      <c r="O5" s="21"/>
      <c r="P5" s="20"/>
      <c r="Q5" s="18"/>
    </row>
    <row r="6" spans="1:22" ht="18.600000000000001" customHeight="1">
      <c r="B6" s="98"/>
      <c r="C6" s="98"/>
      <c r="D6" s="706" t="s">
        <v>759</v>
      </c>
      <c r="E6" s="706"/>
      <c r="F6" s="706"/>
      <c r="G6" s="706"/>
      <c r="H6" s="706"/>
      <c r="I6" s="706"/>
      <c r="J6" s="706"/>
      <c r="K6" s="706"/>
      <c r="L6" s="706"/>
      <c r="M6" s="706"/>
      <c r="N6" s="706"/>
      <c r="O6" s="706"/>
    </row>
    <row r="7" spans="1:22" ht="5.4" customHeight="1"/>
    <row r="8" spans="1:22">
      <c r="A8" s="707" t="s">
        <v>936</v>
      </c>
      <c r="B8" s="707"/>
      <c r="Q8" s="28" t="s">
        <v>18</v>
      </c>
    </row>
    <row r="9" spans="1:22" ht="15.6">
      <c r="A9" s="11"/>
      <c r="N9" s="808" t="s">
        <v>973</v>
      </c>
      <c r="O9" s="808"/>
      <c r="P9" s="808"/>
      <c r="Q9" s="808"/>
    </row>
    <row r="10" spans="1:22" ht="26.25" customHeight="1">
      <c r="A10" s="781" t="s">
        <v>2</v>
      </c>
      <c r="B10" s="781" t="s">
        <v>3</v>
      </c>
      <c r="C10" s="690" t="s">
        <v>677</v>
      </c>
      <c r="D10" s="690"/>
      <c r="E10" s="690"/>
      <c r="F10" s="690" t="s">
        <v>678</v>
      </c>
      <c r="G10" s="690"/>
      <c r="H10" s="690"/>
      <c r="I10" s="734" t="s">
        <v>375</v>
      </c>
      <c r="J10" s="735"/>
      <c r="K10" s="830"/>
      <c r="L10" s="734" t="s">
        <v>86</v>
      </c>
      <c r="M10" s="735"/>
      <c r="N10" s="830"/>
      <c r="O10" s="827" t="s">
        <v>974</v>
      </c>
      <c r="P10" s="828"/>
      <c r="Q10" s="829"/>
    </row>
    <row r="11" spans="1:22" ht="30.75" customHeight="1">
      <c r="A11" s="782"/>
      <c r="B11" s="782"/>
      <c r="C11" s="546" t="s">
        <v>107</v>
      </c>
      <c r="D11" s="546" t="s">
        <v>754</v>
      </c>
      <c r="E11" s="546" t="s">
        <v>15</v>
      </c>
      <c r="F11" s="546" t="s">
        <v>107</v>
      </c>
      <c r="G11" s="546" t="s">
        <v>755</v>
      </c>
      <c r="H11" s="546" t="s">
        <v>15</v>
      </c>
      <c r="I11" s="546" t="s">
        <v>107</v>
      </c>
      <c r="J11" s="546" t="s">
        <v>755</v>
      </c>
      <c r="K11" s="546" t="s">
        <v>15</v>
      </c>
      <c r="L11" s="546" t="s">
        <v>107</v>
      </c>
      <c r="M11" s="546" t="s">
        <v>755</v>
      </c>
      <c r="N11" s="546" t="s">
        <v>15</v>
      </c>
      <c r="O11" s="546" t="s">
        <v>946</v>
      </c>
      <c r="P11" s="546" t="s">
        <v>756</v>
      </c>
      <c r="Q11" s="546" t="s">
        <v>108</v>
      </c>
    </row>
    <row r="12" spans="1:22" s="58" customFormat="1">
      <c r="A12" s="56">
        <v>1</v>
      </c>
      <c r="B12" s="56">
        <v>2</v>
      </c>
      <c r="C12" s="56">
        <v>3</v>
      </c>
      <c r="D12" s="56">
        <v>4</v>
      </c>
      <c r="E12" s="56">
        <v>5</v>
      </c>
      <c r="F12" s="56">
        <v>6</v>
      </c>
      <c r="G12" s="56">
        <v>7</v>
      </c>
      <c r="H12" s="56">
        <v>8</v>
      </c>
      <c r="I12" s="56">
        <v>9</v>
      </c>
      <c r="J12" s="56">
        <v>10</v>
      </c>
      <c r="K12" s="56">
        <v>11</v>
      </c>
      <c r="L12" s="56">
        <v>12</v>
      </c>
      <c r="M12" s="56">
        <v>13</v>
      </c>
      <c r="N12" s="56">
        <v>14</v>
      </c>
      <c r="O12" s="56">
        <v>15</v>
      </c>
      <c r="P12" s="56">
        <v>16</v>
      </c>
      <c r="Q12" s="56">
        <v>17</v>
      </c>
    </row>
    <row r="13" spans="1:22">
      <c r="A13" s="302">
        <v>1</v>
      </c>
      <c r="B13" s="303" t="s">
        <v>820</v>
      </c>
      <c r="C13" s="362">
        <v>261.62</v>
      </c>
      <c r="D13" s="640">
        <v>233.17925400000001</v>
      </c>
      <c r="E13" s="361">
        <f t="shared" ref="E13:E45" si="0">C13+D13</f>
        <v>494.79925400000002</v>
      </c>
      <c r="F13" s="362">
        <v>5.98</v>
      </c>
      <c r="G13" s="16">
        <v>0</v>
      </c>
      <c r="H13" s="361">
        <f>F13+G13</f>
        <v>5.98</v>
      </c>
      <c r="I13" s="308">
        <v>255.64</v>
      </c>
      <c r="J13" s="362">
        <v>297.08999999999997</v>
      </c>
      <c r="K13" s="361">
        <f t="shared" ref="K13:K45" si="1">I13+J13</f>
        <v>552.73</v>
      </c>
      <c r="L13" s="362">
        <v>256.27999999999997</v>
      </c>
      <c r="M13" s="362">
        <v>230.03</v>
      </c>
      <c r="N13" s="361">
        <f t="shared" ref="N13:N45" si="2">L13+M13</f>
        <v>486.30999999999995</v>
      </c>
      <c r="O13" s="361">
        <f t="shared" ref="O13:O45" si="3">F13+I13-L13</f>
        <v>5.3400000000000318</v>
      </c>
      <c r="P13" s="361">
        <f t="shared" ref="P13:P45" si="4">G13+J13-M13</f>
        <v>67.059999999999974</v>
      </c>
      <c r="Q13" s="361">
        <f t="shared" ref="Q13:Q45" si="5">H13+K13-N13</f>
        <v>72.400000000000091</v>
      </c>
      <c r="R13" s="13">
        <v>17.460000000000036</v>
      </c>
      <c r="S13" s="619">
        <f>SUM(Q13:R13)</f>
        <v>89.860000000000127</v>
      </c>
      <c r="T13" s="16">
        <f t="shared" ref="T13:T45" si="6">R13+S13</f>
        <v>107.32000000000016</v>
      </c>
      <c r="U13" s="13">
        <v>604.68000000000006</v>
      </c>
      <c r="V13" s="619">
        <f>N13+U13</f>
        <v>1090.99</v>
      </c>
    </row>
    <row r="14" spans="1:22">
      <c r="A14" s="302">
        <v>2</v>
      </c>
      <c r="B14" s="303" t="s">
        <v>821</v>
      </c>
      <c r="C14" s="362">
        <v>602.47</v>
      </c>
      <c r="D14" s="640">
        <v>536.15224439999997</v>
      </c>
      <c r="E14" s="361">
        <f t="shared" si="0"/>
        <v>1138.6222444</v>
      </c>
      <c r="F14" s="362">
        <v>14.62</v>
      </c>
      <c r="G14" s="16">
        <v>0</v>
      </c>
      <c r="H14" s="361">
        <f t="shared" ref="H14:H45" si="7">F14+G14</f>
        <v>14.62</v>
      </c>
      <c r="I14" s="308">
        <v>587.85</v>
      </c>
      <c r="J14" s="362">
        <v>684.5</v>
      </c>
      <c r="K14" s="361">
        <f t="shared" si="1"/>
        <v>1272.3499999999999</v>
      </c>
      <c r="L14" s="362">
        <v>591.39</v>
      </c>
      <c r="M14" s="362">
        <v>530.80999999999995</v>
      </c>
      <c r="N14" s="361">
        <f t="shared" si="2"/>
        <v>1122.1999999999998</v>
      </c>
      <c r="O14" s="361">
        <f t="shared" si="3"/>
        <v>11.080000000000041</v>
      </c>
      <c r="P14" s="361">
        <f t="shared" si="4"/>
        <v>153.69000000000005</v>
      </c>
      <c r="Q14" s="361">
        <f t="shared" si="5"/>
        <v>164.76999999999998</v>
      </c>
      <c r="R14" s="13">
        <v>41.269999999999982</v>
      </c>
      <c r="S14" s="619">
        <f t="shared" ref="S14:S45" si="8">SUM(Q14:R14)</f>
        <v>206.03999999999996</v>
      </c>
      <c r="T14" s="16">
        <f t="shared" si="6"/>
        <v>247.30999999999995</v>
      </c>
      <c r="U14" s="13">
        <v>996.45</v>
      </c>
      <c r="V14" s="619">
        <f t="shared" ref="V14:V45" si="9">N14+U14</f>
        <v>2118.6499999999996</v>
      </c>
    </row>
    <row r="15" spans="1:22">
      <c r="A15" s="302">
        <v>3</v>
      </c>
      <c r="B15" s="303" t="s">
        <v>822</v>
      </c>
      <c r="C15" s="362">
        <v>569.52</v>
      </c>
      <c r="D15" s="640">
        <v>506.99822760000001</v>
      </c>
      <c r="E15" s="361">
        <f t="shared" si="0"/>
        <v>1076.5182276</v>
      </c>
      <c r="F15" s="362">
        <v>13.65</v>
      </c>
      <c r="G15" s="16">
        <v>0</v>
      </c>
      <c r="H15" s="361">
        <f t="shared" si="7"/>
        <v>13.65</v>
      </c>
      <c r="I15" s="308">
        <v>555.87</v>
      </c>
      <c r="J15" s="362">
        <v>647</v>
      </c>
      <c r="K15" s="361">
        <f t="shared" si="1"/>
        <v>1202.8699999999999</v>
      </c>
      <c r="L15" s="362">
        <v>558.16</v>
      </c>
      <c r="M15" s="362">
        <v>500.99</v>
      </c>
      <c r="N15" s="361">
        <f t="shared" si="2"/>
        <v>1059.1500000000001</v>
      </c>
      <c r="O15" s="361">
        <f t="shared" si="3"/>
        <v>11.360000000000014</v>
      </c>
      <c r="P15" s="361">
        <f t="shared" si="4"/>
        <v>146.01</v>
      </c>
      <c r="Q15" s="361">
        <f t="shared" si="5"/>
        <v>157.36999999999989</v>
      </c>
      <c r="R15" s="13">
        <v>36.939999999999827</v>
      </c>
      <c r="S15" s="619">
        <f t="shared" si="8"/>
        <v>194.30999999999972</v>
      </c>
      <c r="T15" s="16">
        <f t="shared" si="6"/>
        <v>231.24999999999955</v>
      </c>
      <c r="U15" s="13">
        <v>1268.93</v>
      </c>
      <c r="V15" s="619">
        <f t="shared" si="9"/>
        <v>2328.08</v>
      </c>
    </row>
    <row r="16" spans="1:22">
      <c r="A16" s="302">
        <v>4</v>
      </c>
      <c r="B16" s="303" t="s">
        <v>823</v>
      </c>
      <c r="C16" s="362">
        <v>633.58000000000004</v>
      </c>
      <c r="D16" s="640">
        <v>564.70273200000008</v>
      </c>
      <c r="E16" s="361">
        <f t="shared" si="0"/>
        <v>1198.2827320000001</v>
      </c>
      <c r="F16" s="362">
        <v>14.48</v>
      </c>
      <c r="G16" s="16">
        <v>0</v>
      </c>
      <c r="H16" s="361">
        <f t="shared" si="7"/>
        <v>14.48</v>
      </c>
      <c r="I16" s="308">
        <v>619.1</v>
      </c>
      <c r="J16" s="362">
        <v>719.48</v>
      </c>
      <c r="K16" s="361">
        <f t="shared" si="1"/>
        <v>1338.58</v>
      </c>
      <c r="L16" s="362">
        <v>620.62</v>
      </c>
      <c r="M16" s="362">
        <v>557.04999999999995</v>
      </c>
      <c r="N16" s="361">
        <f t="shared" si="2"/>
        <v>1177.67</v>
      </c>
      <c r="O16" s="361">
        <f t="shared" si="3"/>
        <v>12.960000000000036</v>
      </c>
      <c r="P16" s="361">
        <f t="shared" si="4"/>
        <v>162.43000000000006</v>
      </c>
      <c r="Q16" s="361">
        <f t="shared" si="5"/>
        <v>175.38999999999987</v>
      </c>
      <c r="R16" s="13">
        <v>43.419999999999845</v>
      </c>
      <c r="S16" s="619">
        <f t="shared" si="8"/>
        <v>218.80999999999972</v>
      </c>
      <c r="T16" s="16">
        <f t="shared" si="6"/>
        <v>262.22999999999956</v>
      </c>
      <c r="U16" s="13">
        <v>1468.53</v>
      </c>
      <c r="V16" s="619">
        <f t="shared" si="9"/>
        <v>2646.2</v>
      </c>
    </row>
    <row r="17" spans="1:22">
      <c r="A17" s="302">
        <v>5</v>
      </c>
      <c r="B17" s="303" t="s">
        <v>824</v>
      </c>
      <c r="C17" s="362">
        <v>466.1</v>
      </c>
      <c r="D17" s="640">
        <v>414.47644200000002</v>
      </c>
      <c r="E17" s="361">
        <f t="shared" si="0"/>
        <v>880.57644200000004</v>
      </c>
      <c r="F17" s="362">
        <v>11.64</v>
      </c>
      <c r="G17" s="16">
        <v>0</v>
      </c>
      <c r="H17" s="361">
        <f t="shared" si="7"/>
        <v>11.64</v>
      </c>
      <c r="I17" s="308">
        <v>454.46</v>
      </c>
      <c r="J17" s="362">
        <v>529.70000000000005</v>
      </c>
      <c r="K17" s="361">
        <f t="shared" si="1"/>
        <v>984.16000000000008</v>
      </c>
      <c r="L17" s="362">
        <v>454.87</v>
      </c>
      <c r="M17" s="362">
        <v>408.28</v>
      </c>
      <c r="N17" s="361">
        <f t="shared" si="2"/>
        <v>863.15</v>
      </c>
      <c r="O17" s="361">
        <f t="shared" si="3"/>
        <v>11.229999999999961</v>
      </c>
      <c r="P17" s="361">
        <f t="shared" si="4"/>
        <v>121.42000000000007</v>
      </c>
      <c r="Q17" s="361">
        <f t="shared" si="5"/>
        <v>132.65000000000009</v>
      </c>
      <c r="R17" s="13">
        <v>34.250000000000227</v>
      </c>
      <c r="S17" s="619">
        <f t="shared" si="8"/>
        <v>166.90000000000032</v>
      </c>
      <c r="T17" s="16">
        <f t="shared" si="6"/>
        <v>201.15000000000055</v>
      </c>
      <c r="U17" s="13">
        <v>1125.06</v>
      </c>
      <c r="V17" s="619">
        <f t="shared" si="9"/>
        <v>1988.21</v>
      </c>
    </row>
    <row r="18" spans="1:22">
      <c r="A18" s="302">
        <v>6</v>
      </c>
      <c r="B18" s="303" t="s">
        <v>825</v>
      </c>
      <c r="C18" s="362">
        <v>628.36</v>
      </c>
      <c r="D18" s="640">
        <v>558.76880520000009</v>
      </c>
      <c r="E18" s="361">
        <f t="shared" si="0"/>
        <v>1187.1288052</v>
      </c>
      <c r="F18" s="362">
        <v>15.69</v>
      </c>
      <c r="G18" s="16">
        <v>0</v>
      </c>
      <c r="H18" s="361">
        <f t="shared" si="7"/>
        <v>15.69</v>
      </c>
      <c r="I18" s="308">
        <v>612.66999999999996</v>
      </c>
      <c r="J18" s="362">
        <v>714.11</v>
      </c>
      <c r="K18" s="361">
        <f t="shared" si="1"/>
        <v>1326.78</v>
      </c>
      <c r="L18" s="362">
        <v>612.54999999999995</v>
      </c>
      <c r="M18" s="362">
        <v>549.80999999999995</v>
      </c>
      <c r="N18" s="361">
        <f t="shared" si="2"/>
        <v>1162.3599999999999</v>
      </c>
      <c r="O18" s="361">
        <f t="shared" si="3"/>
        <v>15.810000000000059</v>
      </c>
      <c r="P18" s="361">
        <f t="shared" si="4"/>
        <v>164.30000000000007</v>
      </c>
      <c r="Q18" s="361">
        <f t="shared" si="5"/>
        <v>180.11000000000013</v>
      </c>
      <c r="R18" s="13">
        <v>41.120000000000118</v>
      </c>
      <c r="S18" s="619">
        <f t="shared" si="8"/>
        <v>221.23000000000025</v>
      </c>
      <c r="T18" s="16">
        <f t="shared" si="6"/>
        <v>262.35000000000036</v>
      </c>
      <c r="U18" s="13">
        <v>1499.6</v>
      </c>
      <c r="V18" s="619">
        <f t="shared" si="9"/>
        <v>2661.96</v>
      </c>
    </row>
    <row r="19" spans="1:22">
      <c r="A19" s="302">
        <v>7</v>
      </c>
      <c r="B19" s="303" t="s">
        <v>826</v>
      </c>
      <c r="C19" s="362">
        <v>474.96</v>
      </c>
      <c r="D19" s="640">
        <v>421.82109000000003</v>
      </c>
      <c r="E19" s="361">
        <f t="shared" si="0"/>
        <v>896.78108999999995</v>
      </c>
      <c r="F19" s="362">
        <v>12.42</v>
      </c>
      <c r="G19" s="16">
        <v>0</v>
      </c>
      <c r="H19" s="361">
        <f t="shared" si="7"/>
        <v>12.42</v>
      </c>
      <c r="I19" s="308">
        <v>462.54</v>
      </c>
      <c r="J19" s="362">
        <v>540</v>
      </c>
      <c r="K19" s="361">
        <f t="shared" si="1"/>
        <v>1002.54</v>
      </c>
      <c r="L19" s="362">
        <v>463.07</v>
      </c>
      <c r="M19" s="362">
        <v>415.64</v>
      </c>
      <c r="N19" s="361">
        <f t="shared" si="2"/>
        <v>878.71</v>
      </c>
      <c r="O19" s="361">
        <f t="shared" si="3"/>
        <v>11.890000000000043</v>
      </c>
      <c r="P19" s="361">
        <f t="shared" si="4"/>
        <v>124.36000000000001</v>
      </c>
      <c r="Q19" s="361">
        <f t="shared" si="5"/>
        <v>136.24999999999989</v>
      </c>
      <c r="R19" s="13">
        <v>33.450000000000045</v>
      </c>
      <c r="S19" s="619">
        <f t="shared" si="8"/>
        <v>169.69999999999993</v>
      </c>
      <c r="T19" s="16">
        <f t="shared" si="6"/>
        <v>203.14999999999998</v>
      </c>
      <c r="U19" s="13">
        <v>1159.01</v>
      </c>
      <c r="V19" s="619">
        <f t="shared" si="9"/>
        <v>2037.72</v>
      </c>
    </row>
    <row r="20" spans="1:22">
      <c r="A20" s="302">
        <v>8</v>
      </c>
      <c r="B20" s="303" t="s">
        <v>827</v>
      </c>
      <c r="C20" s="362">
        <v>754.83</v>
      </c>
      <c r="D20" s="640">
        <v>670.39320240000006</v>
      </c>
      <c r="E20" s="361">
        <f t="shared" si="0"/>
        <v>1425.2232024</v>
      </c>
      <c r="F20" s="362">
        <v>19.71</v>
      </c>
      <c r="G20" s="16">
        <v>0</v>
      </c>
      <c r="H20" s="361">
        <f t="shared" si="7"/>
        <v>19.71</v>
      </c>
      <c r="I20" s="308">
        <v>735.12</v>
      </c>
      <c r="J20" s="362">
        <v>858.18</v>
      </c>
      <c r="K20" s="361">
        <f t="shared" si="1"/>
        <v>1593.3</v>
      </c>
      <c r="L20" s="362">
        <v>736.62</v>
      </c>
      <c r="M20" s="362">
        <v>661.17</v>
      </c>
      <c r="N20" s="361">
        <f t="shared" si="2"/>
        <v>1397.79</v>
      </c>
      <c r="O20" s="361">
        <f t="shared" si="3"/>
        <v>18.210000000000036</v>
      </c>
      <c r="P20" s="361">
        <f t="shared" si="4"/>
        <v>197.01</v>
      </c>
      <c r="Q20" s="361">
        <f t="shared" si="5"/>
        <v>215.22000000000003</v>
      </c>
      <c r="R20" s="13">
        <v>45.009999999999991</v>
      </c>
      <c r="S20" s="619">
        <f t="shared" si="8"/>
        <v>260.23</v>
      </c>
      <c r="T20" s="16">
        <f t="shared" si="6"/>
        <v>305.24</v>
      </c>
      <c r="U20" s="13">
        <v>1558.17</v>
      </c>
      <c r="V20" s="619">
        <f t="shared" si="9"/>
        <v>2955.96</v>
      </c>
    </row>
    <row r="21" spans="1:22">
      <c r="A21" s="302">
        <v>9</v>
      </c>
      <c r="B21" s="303" t="s">
        <v>828</v>
      </c>
      <c r="C21" s="362">
        <v>372.71</v>
      </c>
      <c r="D21" s="640">
        <v>332.19747000000001</v>
      </c>
      <c r="E21" s="361">
        <f t="shared" si="0"/>
        <v>704.90746999999999</v>
      </c>
      <c r="F21" s="362">
        <v>8.52</v>
      </c>
      <c r="G21" s="16">
        <v>0</v>
      </c>
      <c r="H21" s="361">
        <f t="shared" si="7"/>
        <v>8.52</v>
      </c>
      <c r="I21" s="308">
        <v>364.19</v>
      </c>
      <c r="J21" s="362">
        <v>423.25</v>
      </c>
      <c r="K21" s="361">
        <f t="shared" si="1"/>
        <v>787.44</v>
      </c>
      <c r="L21" s="362">
        <v>366.13</v>
      </c>
      <c r="M21" s="362">
        <v>328.63</v>
      </c>
      <c r="N21" s="361">
        <f t="shared" si="2"/>
        <v>694.76</v>
      </c>
      <c r="O21" s="361">
        <f t="shared" si="3"/>
        <v>6.5799999999999841</v>
      </c>
      <c r="P21" s="361">
        <f t="shared" si="4"/>
        <v>94.62</v>
      </c>
      <c r="Q21" s="361">
        <f t="shared" si="5"/>
        <v>101.20000000000005</v>
      </c>
      <c r="R21" s="13">
        <v>18.149999999999977</v>
      </c>
      <c r="S21" s="619">
        <f t="shared" si="8"/>
        <v>119.35000000000002</v>
      </c>
      <c r="T21" s="16">
        <f t="shared" si="6"/>
        <v>137.5</v>
      </c>
      <c r="U21" s="13">
        <v>664.46</v>
      </c>
      <c r="V21" s="619">
        <f t="shared" si="9"/>
        <v>1359.22</v>
      </c>
    </row>
    <row r="22" spans="1:22">
      <c r="A22" s="302">
        <v>10</v>
      </c>
      <c r="B22" s="303" t="s">
        <v>829</v>
      </c>
      <c r="C22" s="362">
        <v>250.7</v>
      </c>
      <c r="D22" s="640">
        <v>223.45032600000002</v>
      </c>
      <c r="E22" s="361">
        <f t="shared" si="0"/>
        <v>474.15032600000001</v>
      </c>
      <c r="F22" s="362">
        <v>5.73</v>
      </c>
      <c r="G22" s="16">
        <v>0</v>
      </c>
      <c r="H22" s="361">
        <f t="shared" si="7"/>
        <v>5.73</v>
      </c>
      <c r="I22" s="308">
        <v>244.97</v>
      </c>
      <c r="J22" s="362">
        <v>284.69</v>
      </c>
      <c r="K22" s="361">
        <f t="shared" si="1"/>
        <v>529.66</v>
      </c>
      <c r="L22" s="362">
        <v>245.53</v>
      </c>
      <c r="M22" s="362">
        <v>220.38</v>
      </c>
      <c r="N22" s="361">
        <f t="shared" si="2"/>
        <v>465.90999999999997</v>
      </c>
      <c r="O22" s="361">
        <f t="shared" si="3"/>
        <v>5.1699999999999875</v>
      </c>
      <c r="P22" s="361">
        <f t="shared" si="4"/>
        <v>64.31</v>
      </c>
      <c r="Q22" s="361">
        <f t="shared" si="5"/>
        <v>69.480000000000018</v>
      </c>
      <c r="R22" s="13">
        <v>17.309999999999945</v>
      </c>
      <c r="S22" s="619">
        <f t="shared" si="8"/>
        <v>86.789999999999964</v>
      </c>
      <c r="T22" s="16">
        <f t="shared" si="6"/>
        <v>104.09999999999991</v>
      </c>
      <c r="U22" s="13">
        <v>589.22</v>
      </c>
      <c r="V22" s="619">
        <f t="shared" si="9"/>
        <v>1055.1300000000001</v>
      </c>
    </row>
    <row r="23" spans="1:22">
      <c r="A23" s="302">
        <v>11</v>
      </c>
      <c r="B23" s="303" t="s">
        <v>830</v>
      </c>
      <c r="C23" s="362">
        <v>540.30999999999995</v>
      </c>
      <c r="D23" s="640">
        <v>479.66265720000001</v>
      </c>
      <c r="E23" s="361">
        <f t="shared" si="0"/>
        <v>1019.9726572</v>
      </c>
      <c r="F23" s="362">
        <v>14.33</v>
      </c>
      <c r="G23" s="16">
        <v>0</v>
      </c>
      <c r="H23" s="361">
        <f t="shared" si="7"/>
        <v>14.33</v>
      </c>
      <c r="I23" s="308">
        <v>525.98</v>
      </c>
      <c r="J23" s="362">
        <v>614.39</v>
      </c>
      <c r="K23" s="361">
        <f t="shared" si="1"/>
        <v>1140.3699999999999</v>
      </c>
      <c r="L23" s="362">
        <v>525.57000000000005</v>
      </c>
      <c r="M23" s="362">
        <v>471.73</v>
      </c>
      <c r="N23" s="361">
        <f t="shared" si="2"/>
        <v>997.30000000000007</v>
      </c>
      <c r="O23" s="361">
        <f t="shared" si="3"/>
        <v>14.740000000000009</v>
      </c>
      <c r="P23" s="361">
        <f t="shared" si="4"/>
        <v>142.65999999999997</v>
      </c>
      <c r="Q23" s="361">
        <f t="shared" si="5"/>
        <v>157.39999999999975</v>
      </c>
      <c r="R23" s="13">
        <v>43.639999999999873</v>
      </c>
      <c r="S23" s="619">
        <f t="shared" si="8"/>
        <v>201.03999999999962</v>
      </c>
      <c r="T23" s="16">
        <f t="shared" si="6"/>
        <v>244.6799999999995</v>
      </c>
      <c r="U23" s="13">
        <v>1463.52</v>
      </c>
      <c r="V23" s="619">
        <f t="shared" si="9"/>
        <v>2460.8200000000002</v>
      </c>
    </row>
    <row r="24" spans="1:22">
      <c r="A24" s="302">
        <v>12</v>
      </c>
      <c r="B24" s="303" t="s">
        <v>831</v>
      </c>
      <c r="C24" s="362">
        <v>562.07000000000005</v>
      </c>
      <c r="D24" s="640">
        <v>500.97385800000006</v>
      </c>
      <c r="E24" s="361">
        <f t="shared" si="0"/>
        <v>1063.043858</v>
      </c>
      <c r="F24" s="362">
        <v>12.85</v>
      </c>
      <c r="G24" s="16">
        <v>0</v>
      </c>
      <c r="H24" s="361">
        <f t="shared" si="7"/>
        <v>12.85</v>
      </c>
      <c r="I24" s="308">
        <v>549.22</v>
      </c>
      <c r="J24" s="362">
        <v>638.28</v>
      </c>
      <c r="K24" s="361">
        <f t="shared" si="1"/>
        <v>1187.5</v>
      </c>
      <c r="L24" s="362">
        <v>550.91</v>
      </c>
      <c r="M24" s="362">
        <v>494.48</v>
      </c>
      <c r="N24" s="361">
        <f t="shared" si="2"/>
        <v>1045.3899999999999</v>
      </c>
      <c r="O24" s="361">
        <f t="shared" si="3"/>
        <v>11.160000000000082</v>
      </c>
      <c r="P24" s="361">
        <f t="shared" si="4"/>
        <v>143.79999999999995</v>
      </c>
      <c r="Q24" s="361">
        <f t="shared" si="5"/>
        <v>154.96000000000004</v>
      </c>
      <c r="R24" s="13">
        <v>35.970000000000027</v>
      </c>
      <c r="S24" s="619">
        <f t="shared" si="8"/>
        <v>190.93000000000006</v>
      </c>
      <c r="T24" s="16">
        <f t="shared" si="6"/>
        <v>226.90000000000009</v>
      </c>
      <c r="U24" s="13">
        <v>1285.4100000000001</v>
      </c>
      <c r="V24" s="619">
        <f t="shared" si="9"/>
        <v>2330.8000000000002</v>
      </c>
    </row>
    <row r="25" spans="1:22">
      <c r="A25" s="302">
        <v>13</v>
      </c>
      <c r="B25" s="303" t="s">
        <v>832</v>
      </c>
      <c r="C25" s="362">
        <v>508.76</v>
      </c>
      <c r="D25" s="640">
        <v>453.45742200000001</v>
      </c>
      <c r="E25" s="361">
        <f t="shared" si="0"/>
        <v>962.21742199999994</v>
      </c>
      <c r="F25" s="362">
        <v>11.63</v>
      </c>
      <c r="G25" s="16">
        <v>0</v>
      </c>
      <c r="H25" s="361">
        <f t="shared" si="7"/>
        <v>11.63</v>
      </c>
      <c r="I25" s="308">
        <v>497.13</v>
      </c>
      <c r="J25" s="362">
        <v>577.74</v>
      </c>
      <c r="K25" s="361">
        <f t="shared" si="1"/>
        <v>1074.8699999999999</v>
      </c>
      <c r="L25" s="362">
        <v>498.8</v>
      </c>
      <c r="M25" s="362">
        <v>447.71</v>
      </c>
      <c r="N25" s="361">
        <f t="shared" si="2"/>
        <v>946.51</v>
      </c>
      <c r="O25" s="361">
        <f t="shared" si="3"/>
        <v>9.9599999999999795</v>
      </c>
      <c r="P25" s="361">
        <f t="shared" si="4"/>
        <v>130.03000000000003</v>
      </c>
      <c r="Q25" s="361">
        <f t="shared" si="5"/>
        <v>139.99</v>
      </c>
      <c r="R25" s="13">
        <v>30.480000000000018</v>
      </c>
      <c r="S25" s="619">
        <f t="shared" si="8"/>
        <v>170.47000000000003</v>
      </c>
      <c r="T25" s="16">
        <f t="shared" si="6"/>
        <v>200.95000000000005</v>
      </c>
      <c r="U25" s="13">
        <v>1071.92</v>
      </c>
      <c r="V25" s="619">
        <f t="shared" si="9"/>
        <v>2018.43</v>
      </c>
    </row>
    <row r="26" spans="1:22">
      <c r="A26" s="302">
        <v>14</v>
      </c>
      <c r="B26" s="303" t="s">
        <v>833</v>
      </c>
      <c r="C26" s="362">
        <v>353.39</v>
      </c>
      <c r="D26" s="640">
        <v>313.8277248</v>
      </c>
      <c r="E26" s="361">
        <f t="shared" si="0"/>
        <v>667.21772480000004</v>
      </c>
      <c r="F26" s="362">
        <v>9.26</v>
      </c>
      <c r="G26" s="16">
        <v>0</v>
      </c>
      <c r="H26" s="361">
        <f t="shared" si="7"/>
        <v>9.26</v>
      </c>
      <c r="I26" s="308">
        <v>344.13</v>
      </c>
      <c r="J26" s="362">
        <v>401.8</v>
      </c>
      <c r="K26" s="361">
        <f t="shared" si="1"/>
        <v>745.93000000000006</v>
      </c>
      <c r="L26" s="362">
        <v>344.67</v>
      </c>
      <c r="M26" s="362">
        <v>309.37</v>
      </c>
      <c r="N26" s="361">
        <f t="shared" si="2"/>
        <v>654.04</v>
      </c>
      <c r="O26" s="361">
        <f t="shared" si="3"/>
        <v>8.7199999999999704</v>
      </c>
      <c r="P26" s="361">
        <f t="shared" si="4"/>
        <v>92.43</v>
      </c>
      <c r="Q26" s="361">
        <f t="shared" si="5"/>
        <v>101.15000000000009</v>
      </c>
      <c r="R26" s="13">
        <v>25.019999999999982</v>
      </c>
      <c r="S26" s="619">
        <f t="shared" si="8"/>
        <v>126.17000000000007</v>
      </c>
      <c r="T26" s="16">
        <f t="shared" si="6"/>
        <v>151.19000000000005</v>
      </c>
      <c r="U26" s="13">
        <v>849.6</v>
      </c>
      <c r="V26" s="619">
        <f t="shared" si="9"/>
        <v>1503.6399999999999</v>
      </c>
    </row>
    <row r="27" spans="1:22" s="297" customFormat="1">
      <c r="A27" s="302">
        <v>15</v>
      </c>
      <c r="B27" s="303" t="s">
        <v>834</v>
      </c>
      <c r="C27" s="362">
        <v>143.44999999999999</v>
      </c>
      <c r="D27" s="640">
        <v>127.85335200000002</v>
      </c>
      <c r="E27" s="361">
        <f t="shared" si="0"/>
        <v>271.30335200000002</v>
      </c>
      <c r="F27" s="362">
        <v>3.28</v>
      </c>
      <c r="G27" s="16">
        <v>0</v>
      </c>
      <c r="H27" s="361">
        <f t="shared" si="7"/>
        <v>3.28</v>
      </c>
      <c r="I27" s="308">
        <v>140.16999999999999</v>
      </c>
      <c r="J27" s="362">
        <v>162.9</v>
      </c>
      <c r="K27" s="361">
        <f t="shared" si="1"/>
        <v>303.07</v>
      </c>
      <c r="L27" s="362">
        <v>140.74</v>
      </c>
      <c r="M27" s="362">
        <v>126.33</v>
      </c>
      <c r="N27" s="361">
        <f t="shared" si="2"/>
        <v>267.07</v>
      </c>
      <c r="O27" s="361">
        <f t="shared" si="3"/>
        <v>2.7099999999999795</v>
      </c>
      <c r="P27" s="361">
        <f t="shared" si="4"/>
        <v>36.570000000000007</v>
      </c>
      <c r="Q27" s="361">
        <f t="shared" si="5"/>
        <v>39.279999999999973</v>
      </c>
      <c r="R27" s="297">
        <v>7.3800000000000523</v>
      </c>
      <c r="S27" s="619">
        <f t="shared" si="8"/>
        <v>46.660000000000025</v>
      </c>
      <c r="T27" s="16">
        <f t="shared" si="6"/>
        <v>54.040000000000077</v>
      </c>
      <c r="U27" s="297">
        <v>269.16999999999996</v>
      </c>
      <c r="V27" s="619">
        <f t="shared" si="9"/>
        <v>536.24</v>
      </c>
    </row>
    <row r="28" spans="1:22" s="297" customFormat="1">
      <c r="A28" s="302">
        <v>16</v>
      </c>
      <c r="B28" s="303" t="s">
        <v>835</v>
      </c>
      <c r="C28" s="362">
        <v>168.36</v>
      </c>
      <c r="D28" s="640">
        <v>150.058458</v>
      </c>
      <c r="E28" s="361">
        <f t="shared" si="0"/>
        <v>318.41845799999999</v>
      </c>
      <c r="F28" s="362">
        <v>3.85</v>
      </c>
      <c r="G28" s="16">
        <v>0</v>
      </c>
      <c r="H28" s="361">
        <f t="shared" si="7"/>
        <v>3.85</v>
      </c>
      <c r="I28" s="308">
        <v>164.51</v>
      </c>
      <c r="J28" s="362">
        <v>191.19</v>
      </c>
      <c r="K28" s="361">
        <f t="shared" si="1"/>
        <v>355.7</v>
      </c>
      <c r="L28" s="362">
        <v>164.88</v>
      </c>
      <c r="M28" s="362">
        <v>147.99</v>
      </c>
      <c r="N28" s="361">
        <f t="shared" si="2"/>
        <v>312.87</v>
      </c>
      <c r="O28" s="361">
        <f t="shared" si="3"/>
        <v>3.4799999999999898</v>
      </c>
      <c r="P28" s="361">
        <f t="shared" si="4"/>
        <v>43.199999999999989</v>
      </c>
      <c r="Q28" s="361">
        <f t="shared" si="5"/>
        <v>46.680000000000007</v>
      </c>
      <c r="R28" s="297">
        <v>10.840000000000032</v>
      </c>
      <c r="S28" s="619">
        <f t="shared" si="8"/>
        <v>57.520000000000039</v>
      </c>
      <c r="T28" s="16">
        <f t="shared" si="6"/>
        <v>68.36000000000007</v>
      </c>
      <c r="U28" s="297">
        <v>373.64</v>
      </c>
      <c r="V28" s="619">
        <f t="shared" si="9"/>
        <v>686.51</v>
      </c>
    </row>
    <row r="29" spans="1:22" s="297" customFormat="1">
      <c r="A29" s="302">
        <v>17</v>
      </c>
      <c r="B29" s="303" t="s">
        <v>836</v>
      </c>
      <c r="C29" s="362">
        <v>509.07</v>
      </c>
      <c r="D29" s="640">
        <v>453.72848399999998</v>
      </c>
      <c r="E29" s="361">
        <f t="shared" si="0"/>
        <v>962.79848399999992</v>
      </c>
      <c r="F29" s="362">
        <v>11.64</v>
      </c>
      <c r="G29" s="16">
        <v>0</v>
      </c>
      <c r="H29" s="361">
        <f t="shared" si="7"/>
        <v>11.64</v>
      </c>
      <c r="I29" s="308">
        <v>497.43</v>
      </c>
      <c r="J29" s="362">
        <v>578.09</v>
      </c>
      <c r="K29" s="361">
        <f t="shared" si="1"/>
        <v>1075.52</v>
      </c>
      <c r="L29" s="362">
        <v>498.36</v>
      </c>
      <c r="M29" s="362">
        <v>447.32</v>
      </c>
      <c r="N29" s="361">
        <f t="shared" si="2"/>
        <v>945.68000000000006</v>
      </c>
      <c r="O29" s="361">
        <f t="shared" si="3"/>
        <v>10.70999999999998</v>
      </c>
      <c r="P29" s="361">
        <f t="shared" si="4"/>
        <v>130.77000000000004</v>
      </c>
      <c r="Q29" s="361">
        <f t="shared" si="5"/>
        <v>141.48000000000002</v>
      </c>
      <c r="R29" s="297">
        <v>39.829999999999927</v>
      </c>
      <c r="S29" s="619">
        <f t="shared" si="8"/>
        <v>181.30999999999995</v>
      </c>
      <c r="T29" s="16">
        <f t="shared" si="6"/>
        <v>221.13999999999987</v>
      </c>
      <c r="U29" s="297">
        <v>1354.76</v>
      </c>
      <c r="V29" s="619">
        <f t="shared" si="9"/>
        <v>2300.44</v>
      </c>
    </row>
    <row r="30" spans="1:22" s="297" customFormat="1">
      <c r="A30" s="302">
        <v>18</v>
      </c>
      <c r="B30" s="303" t="s">
        <v>837</v>
      </c>
      <c r="C30" s="362">
        <v>329.55</v>
      </c>
      <c r="D30" s="640">
        <v>293.72864400000003</v>
      </c>
      <c r="E30" s="361">
        <f t="shared" si="0"/>
        <v>623.27864399999999</v>
      </c>
      <c r="F30" s="362">
        <v>7.53</v>
      </c>
      <c r="G30" s="16">
        <v>0</v>
      </c>
      <c r="H30" s="361">
        <f t="shared" si="7"/>
        <v>7.53</v>
      </c>
      <c r="I30" s="308">
        <v>322.02</v>
      </c>
      <c r="J30" s="362">
        <v>374.23</v>
      </c>
      <c r="K30" s="361">
        <f t="shared" si="1"/>
        <v>696.25</v>
      </c>
      <c r="L30" s="362">
        <v>323.27999999999997</v>
      </c>
      <c r="M30" s="362">
        <v>290.17</v>
      </c>
      <c r="N30" s="361">
        <f t="shared" si="2"/>
        <v>613.45000000000005</v>
      </c>
      <c r="O30" s="361">
        <f t="shared" si="3"/>
        <v>6.2699999999999818</v>
      </c>
      <c r="P30" s="361">
        <f t="shared" si="4"/>
        <v>84.06</v>
      </c>
      <c r="Q30" s="361">
        <f t="shared" si="5"/>
        <v>90.329999999999927</v>
      </c>
      <c r="R30" s="297">
        <v>22.259999999999877</v>
      </c>
      <c r="S30" s="619">
        <f t="shared" si="8"/>
        <v>112.5899999999998</v>
      </c>
      <c r="T30" s="16">
        <f t="shared" si="6"/>
        <v>134.84999999999968</v>
      </c>
      <c r="U30" s="297">
        <v>796.58</v>
      </c>
      <c r="V30" s="619">
        <f t="shared" si="9"/>
        <v>1410.0300000000002</v>
      </c>
    </row>
    <row r="31" spans="1:22" s="297" customFormat="1">
      <c r="A31" s="302">
        <v>19</v>
      </c>
      <c r="B31" s="303" t="s">
        <v>838</v>
      </c>
      <c r="C31" s="362">
        <v>830.9</v>
      </c>
      <c r="D31" s="640">
        <v>739.02423600000009</v>
      </c>
      <c r="E31" s="361">
        <f t="shared" si="0"/>
        <v>1569.9242360000001</v>
      </c>
      <c r="F31" s="362">
        <v>20.59</v>
      </c>
      <c r="G31" s="16">
        <v>0</v>
      </c>
      <c r="H31" s="361">
        <f t="shared" si="7"/>
        <v>20.59</v>
      </c>
      <c r="I31" s="308">
        <v>810.31</v>
      </c>
      <c r="J31" s="362">
        <v>944.22</v>
      </c>
      <c r="K31" s="361">
        <f t="shared" si="1"/>
        <v>1754.53</v>
      </c>
      <c r="L31" s="362">
        <v>811.07</v>
      </c>
      <c r="M31" s="362">
        <v>727.99</v>
      </c>
      <c r="N31" s="361">
        <f t="shared" si="2"/>
        <v>1539.06</v>
      </c>
      <c r="O31" s="361">
        <f t="shared" si="3"/>
        <v>19.829999999999927</v>
      </c>
      <c r="P31" s="361">
        <f t="shared" si="4"/>
        <v>216.23000000000002</v>
      </c>
      <c r="Q31" s="361">
        <f t="shared" si="5"/>
        <v>236.05999999999995</v>
      </c>
      <c r="R31" s="297">
        <v>42.099999999999909</v>
      </c>
      <c r="S31" s="619">
        <f t="shared" si="8"/>
        <v>278.15999999999985</v>
      </c>
      <c r="T31" s="16">
        <f t="shared" si="6"/>
        <v>320.25999999999976</v>
      </c>
      <c r="U31" s="297">
        <v>1952.3000000000002</v>
      </c>
      <c r="V31" s="619">
        <f t="shared" si="9"/>
        <v>3491.36</v>
      </c>
    </row>
    <row r="32" spans="1:22" s="297" customFormat="1">
      <c r="A32" s="302">
        <v>20</v>
      </c>
      <c r="B32" s="303" t="s">
        <v>839</v>
      </c>
      <c r="C32" s="362">
        <v>361.84</v>
      </c>
      <c r="D32" s="640">
        <v>322.50517200000002</v>
      </c>
      <c r="E32" s="361">
        <f t="shared" si="0"/>
        <v>684.34517200000005</v>
      </c>
      <c r="F32" s="362">
        <v>8.27</v>
      </c>
      <c r="G32" s="16">
        <v>0</v>
      </c>
      <c r="H32" s="361">
        <f t="shared" si="7"/>
        <v>8.27</v>
      </c>
      <c r="I32" s="308">
        <v>353.57</v>
      </c>
      <c r="J32" s="362">
        <v>410.9</v>
      </c>
      <c r="K32" s="361">
        <f t="shared" si="1"/>
        <v>764.47</v>
      </c>
      <c r="L32" s="362">
        <v>355</v>
      </c>
      <c r="M32" s="362">
        <v>318.64</v>
      </c>
      <c r="N32" s="361">
        <f t="shared" si="2"/>
        <v>673.64</v>
      </c>
      <c r="O32" s="361">
        <f t="shared" si="3"/>
        <v>6.839999999999975</v>
      </c>
      <c r="P32" s="361">
        <f t="shared" si="4"/>
        <v>92.259999999999991</v>
      </c>
      <c r="Q32" s="361">
        <f t="shared" si="5"/>
        <v>99.100000000000023</v>
      </c>
      <c r="R32" s="297">
        <v>22.630000000000109</v>
      </c>
      <c r="S32" s="619">
        <f t="shared" si="8"/>
        <v>121.73000000000013</v>
      </c>
      <c r="T32" s="16">
        <f t="shared" si="6"/>
        <v>144.36000000000024</v>
      </c>
      <c r="U32" s="297">
        <v>795.78</v>
      </c>
      <c r="V32" s="619">
        <f t="shared" si="9"/>
        <v>1469.42</v>
      </c>
    </row>
    <row r="33" spans="1:22" s="297" customFormat="1">
      <c r="A33" s="302">
        <v>21</v>
      </c>
      <c r="B33" s="303" t="s">
        <v>840</v>
      </c>
      <c r="C33" s="362">
        <v>628.69000000000005</v>
      </c>
      <c r="D33" s="640">
        <v>560.34376200000008</v>
      </c>
      <c r="E33" s="361">
        <f t="shared" si="0"/>
        <v>1189.033762</v>
      </c>
      <c r="F33" s="362">
        <v>14.37</v>
      </c>
      <c r="G33" s="16">
        <v>0</v>
      </c>
      <c r="H33" s="361">
        <f t="shared" si="7"/>
        <v>14.37</v>
      </c>
      <c r="I33" s="308">
        <v>614.32000000000005</v>
      </c>
      <c r="J33" s="362">
        <v>713.92</v>
      </c>
      <c r="K33" s="361">
        <f t="shared" si="1"/>
        <v>1328.24</v>
      </c>
      <c r="L33" s="362">
        <v>616.46</v>
      </c>
      <c r="M33" s="362">
        <v>553.32000000000005</v>
      </c>
      <c r="N33" s="361">
        <f t="shared" si="2"/>
        <v>1169.7800000000002</v>
      </c>
      <c r="O33" s="361">
        <f t="shared" si="3"/>
        <v>12.230000000000018</v>
      </c>
      <c r="P33" s="361">
        <f t="shared" si="4"/>
        <v>160.59999999999991</v>
      </c>
      <c r="Q33" s="361">
        <f t="shared" si="5"/>
        <v>172.8299999999997</v>
      </c>
      <c r="R33" s="297">
        <v>39.679999999999836</v>
      </c>
      <c r="S33" s="619">
        <f t="shared" si="8"/>
        <v>212.50999999999954</v>
      </c>
      <c r="T33" s="16">
        <f t="shared" si="6"/>
        <v>252.18999999999937</v>
      </c>
      <c r="U33" s="297">
        <v>1388.85</v>
      </c>
      <c r="V33" s="619">
        <f t="shared" si="9"/>
        <v>2558.63</v>
      </c>
    </row>
    <row r="34" spans="1:22" s="297" customFormat="1">
      <c r="A34" s="302">
        <v>22</v>
      </c>
      <c r="B34" s="303" t="s">
        <v>841</v>
      </c>
      <c r="C34" s="362">
        <v>333.93</v>
      </c>
      <c r="D34" s="640">
        <v>297.62607600000001</v>
      </c>
      <c r="E34" s="361">
        <f t="shared" si="0"/>
        <v>631.55607600000008</v>
      </c>
      <c r="F34" s="362">
        <v>7.63</v>
      </c>
      <c r="G34" s="16">
        <v>0</v>
      </c>
      <c r="H34" s="361">
        <f t="shared" si="7"/>
        <v>7.63</v>
      </c>
      <c r="I34" s="308">
        <v>326.3</v>
      </c>
      <c r="J34" s="362">
        <v>379.2</v>
      </c>
      <c r="K34" s="361">
        <f t="shared" si="1"/>
        <v>705.5</v>
      </c>
      <c r="L34" s="362">
        <v>327.89</v>
      </c>
      <c r="M34" s="362">
        <v>294.3</v>
      </c>
      <c r="N34" s="361">
        <f t="shared" si="2"/>
        <v>622.19000000000005</v>
      </c>
      <c r="O34" s="361">
        <f t="shared" si="3"/>
        <v>6.0400000000000205</v>
      </c>
      <c r="P34" s="361">
        <f t="shared" si="4"/>
        <v>84.899999999999977</v>
      </c>
      <c r="Q34" s="361">
        <f t="shared" si="5"/>
        <v>90.939999999999941</v>
      </c>
      <c r="R34" s="297">
        <v>23.519999999999982</v>
      </c>
      <c r="S34" s="619">
        <f t="shared" si="8"/>
        <v>114.45999999999992</v>
      </c>
      <c r="T34" s="16">
        <f t="shared" si="6"/>
        <v>137.9799999999999</v>
      </c>
      <c r="U34" s="297">
        <v>878.73</v>
      </c>
      <c r="V34" s="619">
        <f t="shared" si="9"/>
        <v>1500.92</v>
      </c>
    </row>
    <row r="35" spans="1:22" s="297" customFormat="1">
      <c r="A35" s="302">
        <v>23</v>
      </c>
      <c r="B35" s="303" t="s">
        <v>842</v>
      </c>
      <c r="C35" s="362">
        <v>732.08</v>
      </c>
      <c r="D35" s="640">
        <v>651.21679800000004</v>
      </c>
      <c r="E35" s="361">
        <f t="shared" si="0"/>
        <v>1383.2967980000001</v>
      </c>
      <c r="F35" s="362">
        <v>18.059999999999999</v>
      </c>
      <c r="G35" s="16">
        <v>0</v>
      </c>
      <c r="H35" s="361">
        <f t="shared" si="7"/>
        <v>18.059999999999999</v>
      </c>
      <c r="I35" s="308">
        <v>714.02</v>
      </c>
      <c r="J35" s="362">
        <v>831.89</v>
      </c>
      <c r="K35" s="361">
        <f t="shared" si="1"/>
        <v>1545.9099999999999</v>
      </c>
      <c r="L35" s="362">
        <v>716.99</v>
      </c>
      <c r="M35" s="362">
        <v>643.55999999999995</v>
      </c>
      <c r="N35" s="361">
        <f t="shared" si="2"/>
        <v>1360.55</v>
      </c>
      <c r="O35" s="361">
        <f t="shared" si="3"/>
        <v>15.089999999999918</v>
      </c>
      <c r="P35" s="361">
        <f t="shared" si="4"/>
        <v>188.33000000000004</v>
      </c>
      <c r="Q35" s="361">
        <f t="shared" si="5"/>
        <v>203.41999999999985</v>
      </c>
      <c r="R35" s="297">
        <v>37.529999999999973</v>
      </c>
      <c r="S35" s="619">
        <f t="shared" si="8"/>
        <v>240.94999999999982</v>
      </c>
      <c r="T35" s="16">
        <f t="shared" si="6"/>
        <v>278.47999999999979</v>
      </c>
      <c r="U35" s="297">
        <v>1352.52</v>
      </c>
      <c r="V35" s="619">
        <f t="shared" si="9"/>
        <v>2713.0699999999997</v>
      </c>
    </row>
    <row r="36" spans="1:22" s="297" customFormat="1">
      <c r="A36" s="302">
        <v>24</v>
      </c>
      <c r="B36" s="303" t="s">
        <v>843</v>
      </c>
      <c r="C36" s="362">
        <v>676.08</v>
      </c>
      <c r="D36" s="640">
        <v>602.58547800000008</v>
      </c>
      <c r="E36" s="361">
        <f t="shared" si="0"/>
        <v>1278.6654780000001</v>
      </c>
      <c r="F36" s="362">
        <v>15.45</v>
      </c>
      <c r="G36" s="16">
        <v>0</v>
      </c>
      <c r="H36" s="361">
        <f t="shared" si="7"/>
        <v>15.45</v>
      </c>
      <c r="I36" s="308">
        <v>660.63</v>
      </c>
      <c r="J36" s="362">
        <v>767.74</v>
      </c>
      <c r="K36" s="361">
        <f t="shared" si="1"/>
        <v>1428.37</v>
      </c>
      <c r="L36" s="362">
        <v>662.16</v>
      </c>
      <c r="M36" s="362">
        <v>594.34</v>
      </c>
      <c r="N36" s="361">
        <f t="shared" si="2"/>
        <v>1256.5</v>
      </c>
      <c r="O36" s="361">
        <f t="shared" si="3"/>
        <v>13.920000000000073</v>
      </c>
      <c r="P36" s="361">
        <f t="shared" si="4"/>
        <v>173.39999999999998</v>
      </c>
      <c r="Q36" s="361">
        <f t="shared" si="5"/>
        <v>187.31999999999994</v>
      </c>
      <c r="R36" s="297">
        <v>38.839999999999918</v>
      </c>
      <c r="S36" s="619">
        <f t="shared" si="8"/>
        <v>226.15999999999985</v>
      </c>
      <c r="T36" s="16">
        <f t="shared" si="6"/>
        <v>264.99999999999977</v>
      </c>
      <c r="U36" s="297">
        <v>1337.46</v>
      </c>
      <c r="V36" s="619">
        <f t="shared" si="9"/>
        <v>2593.96</v>
      </c>
    </row>
    <row r="37" spans="1:22" s="297" customFormat="1">
      <c r="A37" s="302">
        <v>25</v>
      </c>
      <c r="B37" s="303" t="s">
        <v>844</v>
      </c>
      <c r="C37" s="362">
        <v>383.69</v>
      </c>
      <c r="D37" s="640">
        <v>341.985006</v>
      </c>
      <c r="E37" s="361">
        <f t="shared" si="0"/>
        <v>725.67500599999994</v>
      </c>
      <c r="F37" s="362">
        <v>8.77</v>
      </c>
      <c r="G37" s="16">
        <v>0</v>
      </c>
      <c r="H37" s="361">
        <f t="shared" si="7"/>
        <v>8.77</v>
      </c>
      <c r="I37" s="308">
        <v>374.92</v>
      </c>
      <c r="J37" s="362">
        <v>435.72</v>
      </c>
      <c r="K37" s="361">
        <f t="shared" si="1"/>
        <v>810.6400000000001</v>
      </c>
      <c r="L37" s="362">
        <v>375.86</v>
      </c>
      <c r="M37" s="362">
        <v>337.37</v>
      </c>
      <c r="N37" s="361">
        <f t="shared" si="2"/>
        <v>713.23</v>
      </c>
      <c r="O37" s="361">
        <f t="shared" si="3"/>
        <v>7.8299999999999841</v>
      </c>
      <c r="P37" s="361">
        <f t="shared" si="4"/>
        <v>98.350000000000023</v>
      </c>
      <c r="Q37" s="361">
        <f t="shared" si="5"/>
        <v>106.18000000000006</v>
      </c>
      <c r="R37" s="297">
        <v>23.360000000000014</v>
      </c>
      <c r="S37" s="619">
        <f t="shared" si="8"/>
        <v>129.54000000000008</v>
      </c>
      <c r="T37" s="16">
        <f t="shared" si="6"/>
        <v>152.90000000000009</v>
      </c>
      <c r="U37" s="297">
        <v>807.66</v>
      </c>
      <c r="V37" s="619">
        <f t="shared" si="9"/>
        <v>1520.8899999999999</v>
      </c>
    </row>
    <row r="38" spans="1:22" s="297" customFormat="1">
      <c r="A38" s="302">
        <v>26</v>
      </c>
      <c r="B38" s="303" t="s">
        <v>845</v>
      </c>
      <c r="C38" s="362">
        <v>772.69</v>
      </c>
      <c r="D38" s="640">
        <v>687.45772079999995</v>
      </c>
      <c r="E38" s="361">
        <f t="shared" si="0"/>
        <v>1460.1477208000001</v>
      </c>
      <c r="F38" s="362">
        <v>18.93</v>
      </c>
      <c r="G38" s="16">
        <v>0</v>
      </c>
      <c r="H38" s="361">
        <f t="shared" si="7"/>
        <v>18.93</v>
      </c>
      <c r="I38" s="308">
        <v>753.76</v>
      </c>
      <c r="J38" s="362">
        <v>877.98</v>
      </c>
      <c r="K38" s="361">
        <f t="shared" si="1"/>
        <v>1631.74</v>
      </c>
      <c r="L38" s="362">
        <v>757.64</v>
      </c>
      <c r="M38" s="362">
        <v>680.04</v>
      </c>
      <c r="N38" s="361">
        <f t="shared" si="2"/>
        <v>1437.6799999999998</v>
      </c>
      <c r="O38" s="361">
        <f t="shared" si="3"/>
        <v>15.049999999999955</v>
      </c>
      <c r="P38" s="361">
        <f t="shared" si="4"/>
        <v>197.94000000000005</v>
      </c>
      <c r="Q38" s="361">
        <f t="shared" si="5"/>
        <v>212.99000000000024</v>
      </c>
      <c r="R38" s="297">
        <v>53.190000000000055</v>
      </c>
      <c r="S38" s="619">
        <f t="shared" si="8"/>
        <v>266.18000000000029</v>
      </c>
      <c r="T38" s="16">
        <f t="shared" si="6"/>
        <v>319.37000000000035</v>
      </c>
      <c r="U38" s="297">
        <v>2093.5500000000002</v>
      </c>
      <c r="V38" s="619">
        <f t="shared" si="9"/>
        <v>3531.23</v>
      </c>
    </row>
    <row r="39" spans="1:22" s="297" customFormat="1">
      <c r="A39" s="302">
        <v>27</v>
      </c>
      <c r="B39" s="303" t="s">
        <v>846</v>
      </c>
      <c r="C39" s="362">
        <v>519.66999999999996</v>
      </c>
      <c r="D39" s="640">
        <v>461.75418359999998</v>
      </c>
      <c r="E39" s="361">
        <f t="shared" si="0"/>
        <v>981.42418359999988</v>
      </c>
      <c r="F39" s="362">
        <v>13.35</v>
      </c>
      <c r="G39" s="16">
        <v>0</v>
      </c>
      <c r="H39" s="361">
        <f t="shared" si="7"/>
        <v>13.35</v>
      </c>
      <c r="I39" s="308">
        <v>506.32</v>
      </c>
      <c r="J39" s="362">
        <v>590.74</v>
      </c>
      <c r="K39" s="361">
        <f t="shared" si="1"/>
        <v>1097.06</v>
      </c>
      <c r="L39" s="362">
        <v>506.51</v>
      </c>
      <c r="M39" s="362">
        <v>454.63</v>
      </c>
      <c r="N39" s="361">
        <f t="shared" si="2"/>
        <v>961.14</v>
      </c>
      <c r="O39" s="361">
        <f t="shared" si="3"/>
        <v>13.159999999999968</v>
      </c>
      <c r="P39" s="361">
        <f t="shared" si="4"/>
        <v>136.11000000000001</v>
      </c>
      <c r="Q39" s="361">
        <f t="shared" si="5"/>
        <v>149.26999999999987</v>
      </c>
      <c r="R39" s="297">
        <v>32.689999999999827</v>
      </c>
      <c r="S39" s="619">
        <f t="shared" si="8"/>
        <v>181.9599999999997</v>
      </c>
      <c r="T39" s="16">
        <f t="shared" si="6"/>
        <v>214.64999999999952</v>
      </c>
      <c r="U39" s="297">
        <v>1104.21</v>
      </c>
      <c r="V39" s="619">
        <f t="shared" si="9"/>
        <v>2065.35</v>
      </c>
    </row>
    <row r="40" spans="1:22" s="297" customFormat="1">
      <c r="A40" s="302">
        <v>28</v>
      </c>
      <c r="B40" s="303" t="s">
        <v>847</v>
      </c>
      <c r="C40" s="362">
        <v>726.31</v>
      </c>
      <c r="D40" s="640">
        <v>646.73741519999999</v>
      </c>
      <c r="E40" s="361">
        <f t="shared" si="0"/>
        <v>1373.0474151999999</v>
      </c>
      <c r="F40" s="362">
        <v>17.239999999999998</v>
      </c>
      <c r="G40" s="16">
        <v>0</v>
      </c>
      <c r="H40" s="361">
        <f t="shared" si="7"/>
        <v>17.239999999999998</v>
      </c>
      <c r="I40" s="308">
        <v>709.07</v>
      </c>
      <c r="J40" s="362">
        <v>825.05</v>
      </c>
      <c r="K40" s="361">
        <f t="shared" si="1"/>
        <v>1534.12</v>
      </c>
      <c r="L40" s="362">
        <v>710</v>
      </c>
      <c r="M40" s="362">
        <v>637.28</v>
      </c>
      <c r="N40" s="361">
        <f t="shared" si="2"/>
        <v>1347.28</v>
      </c>
      <c r="O40" s="361">
        <f t="shared" si="3"/>
        <v>16.310000000000059</v>
      </c>
      <c r="P40" s="361">
        <f t="shared" si="4"/>
        <v>187.76999999999998</v>
      </c>
      <c r="Q40" s="361">
        <f t="shared" si="5"/>
        <v>204.07999999999993</v>
      </c>
      <c r="R40" s="297">
        <v>52.929999999999836</v>
      </c>
      <c r="S40" s="619">
        <f t="shared" si="8"/>
        <v>257.00999999999976</v>
      </c>
      <c r="T40" s="16">
        <f t="shared" si="6"/>
        <v>309.9399999999996</v>
      </c>
      <c r="U40" s="297">
        <v>1806.06</v>
      </c>
      <c r="V40" s="619">
        <f t="shared" si="9"/>
        <v>3153.34</v>
      </c>
    </row>
    <row r="41" spans="1:22" s="297" customFormat="1">
      <c r="A41" s="302">
        <v>29</v>
      </c>
      <c r="B41" s="303" t="s">
        <v>848</v>
      </c>
      <c r="C41" s="362">
        <v>362.62</v>
      </c>
      <c r="D41" s="640">
        <v>322.30110960000002</v>
      </c>
      <c r="E41" s="361">
        <f t="shared" si="0"/>
        <v>684.92110960000002</v>
      </c>
      <c r="F41" s="362">
        <v>9.2200000000000006</v>
      </c>
      <c r="G41" s="16">
        <v>0</v>
      </c>
      <c r="H41" s="361">
        <f t="shared" si="7"/>
        <v>9.2200000000000006</v>
      </c>
      <c r="I41" s="308">
        <v>353.4</v>
      </c>
      <c r="J41" s="362">
        <v>412.17</v>
      </c>
      <c r="K41" s="361">
        <f t="shared" si="1"/>
        <v>765.56999999999994</v>
      </c>
      <c r="L41" s="362">
        <v>355.38</v>
      </c>
      <c r="M41" s="362">
        <v>318.98</v>
      </c>
      <c r="N41" s="361">
        <f t="shared" si="2"/>
        <v>674.36</v>
      </c>
      <c r="O41" s="361">
        <f t="shared" si="3"/>
        <v>7.2400000000000091</v>
      </c>
      <c r="P41" s="361">
        <f t="shared" si="4"/>
        <v>93.19</v>
      </c>
      <c r="Q41" s="361">
        <f t="shared" si="5"/>
        <v>100.42999999999995</v>
      </c>
      <c r="R41" s="297">
        <v>26.459999999999923</v>
      </c>
      <c r="S41" s="619">
        <f t="shared" si="8"/>
        <v>126.88999999999987</v>
      </c>
      <c r="T41" s="16">
        <f t="shared" si="6"/>
        <v>153.3499999999998</v>
      </c>
      <c r="U41" s="297">
        <v>1021.37</v>
      </c>
      <c r="V41" s="619">
        <f t="shared" si="9"/>
        <v>1695.73</v>
      </c>
    </row>
    <row r="42" spans="1:22" s="297" customFormat="1">
      <c r="A42" s="302">
        <v>30</v>
      </c>
      <c r="B42" s="303" t="s">
        <v>849</v>
      </c>
      <c r="C42" s="362">
        <v>1048.68</v>
      </c>
      <c r="D42" s="640">
        <v>932.24908440000002</v>
      </c>
      <c r="E42" s="361">
        <f t="shared" si="0"/>
        <v>1980.9290844000002</v>
      </c>
      <c r="F42" s="362">
        <v>26.48</v>
      </c>
      <c r="G42" s="16">
        <v>0</v>
      </c>
      <c r="H42" s="361">
        <f t="shared" si="7"/>
        <v>26.48</v>
      </c>
      <c r="I42" s="308">
        <v>1022.2</v>
      </c>
      <c r="J42" s="362">
        <v>1191.9000000000001</v>
      </c>
      <c r="K42" s="361">
        <f t="shared" si="1"/>
        <v>2214.1000000000004</v>
      </c>
      <c r="L42" s="362">
        <v>1024.33</v>
      </c>
      <c r="M42" s="362">
        <v>919.41</v>
      </c>
      <c r="N42" s="361">
        <f t="shared" si="2"/>
        <v>1943.7399999999998</v>
      </c>
      <c r="O42" s="361">
        <f t="shared" si="3"/>
        <v>24.350000000000136</v>
      </c>
      <c r="P42" s="361">
        <f t="shared" si="4"/>
        <v>272.49000000000012</v>
      </c>
      <c r="Q42" s="361">
        <f t="shared" si="5"/>
        <v>296.8400000000006</v>
      </c>
      <c r="R42" s="297">
        <v>69.079999999999927</v>
      </c>
      <c r="S42" s="619">
        <f t="shared" si="8"/>
        <v>365.92000000000053</v>
      </c>
      <c r="T42" s="16">
        <f t="shared" si="6"/>
        <v>435.00000000000045</v>
      </c>
      <c r="U42" s="297">
        <v>2405.58</v>
      </c>
      <c r="V42" s="619">
        <f t="shared" si="9"/>
        <v>4349.32</v>
      </c>
    </row>
    <row r="43" spans="1:22" s="297" customFormat="1">
      <c r="A43" s="302">
        <v>31</v>
      </c>
      <c r="B43" s="303" t="s">
        <v>850</v>
      </c>
      <c r="C43" s="362">
        <v>954.15</v>
      </c>
      <c r="D43" s="640">
        <v>850.43138400000009</v>
      </c>
      <c r="E43" s="361">
        <f t="shared" si="0"/>
        <v>1804.5813840000001</v>
      </c>
      <c r="F43" s="362">
        <v>21.8</v>
      </c>
      <c r="G43" s="16">
        <v>0</v>
      </c>
      <c r="H43" s="361">
        <f t="shared" si="7"/>
        <v>21.8</v>
      </c>
      <c r="I43" s="308">
        <v>932.35</v>
      </c>
      <c r="J43" s="362">
        <v>1083.52</v>
      </c>
      <c r="K43" s="361">
        <f t="shared" si="1"/>
        <v>2015.87</v>
      </c>
      <c r="L43" s="362">
        <v>933.9</v>
      </c>
      <c r="M43" s="362">
        <v>838.25</v>
      </c>
      <c r="N43" s="361">
        <f t="shared" si="2"/>
        <v>1772.15</v>
      </c>
      <c r="O43" s="361">
        <f t="shared" si="3"/>
        <v>20.25</v>
      </c>
      <c r="P43" s="361">
        <f t="shared" si="4"/>
        <v>245.26999999999998</v>
      </c>
      <c r="Q43" s="361">
        <f t="shared" si="5"/>
        <v>265.51999999999975</v>
      </c>
      <c r="R43" s="297">
        <v>71.6899999999996</v>
      </c>
      <c r="S43" s="619">
        <f t="shared" si="8"/>
        <v>337.20999999999935</v>
      </c>
      <c r="T43" s="361">
        <f t="shared" si="6"/>
        <v>408.89999999999895</v>
      </c>
      <c r="U43" s="297">
        <v>2468.2600000000002</v>
      </c>
      <c r="V43" s="619">
        <f t="shared" si="9"/>
        <v>4240.41</v>
      </c>
    </row>
    <row r="44" spans="1:22" s="297" customFormat="1">
      <c r="A44" s="302">
        <v>32</v>
      </c>
      <c r="B44" s="303" t="s">
        <v>851</v>
      </c>
      <c r="C44" s="362">
        <v>615.09</v>
      </c>
      <c r="D44" s="640">
        <v>546.58753200000001</v>
      </c>
      <c r="E44" s="361">
        <f t="shared" si="0"/>
        <v>1161.6775320000002</v>
      </c>
      <c r="F44" s="362">
        <v>15.72</v>
      </c>
      <c r="G44" s="16">
        <v>0</v>
      </c>
      <c r="H44" s="361">
        <f t="shared" si="7"/>
        <v>15.72</v>
      </c>
      <c r="I44" s="308">
        <v>599.37</v>
      </c>
      <c r="J44" s="362">
        <v>699.13</v>
      </c>
      <c r="K44" s="361">
        <f t="shared" si="1"/>
        <v>1298.5</v>
      </c>
      <c r="L44" s="362">
        <v>602.17999999999995</v>
      </c>
      <c r="M44" s="362">
        <v>540.48</v>
      </c>
      <c r="N44" s="361">
        <f t="shared" si="2"/>
        <v>1142.6599999999999</v>
      </c>
      <c r="O44" s="361">
        <f t="shared" si="3"/>
        <v>12.910000000000082</v>
      </c>
      <c r="P44" s="361">
        <f t="shared" si="4"/>
        <v>158.64999999999998</v>
      </c>
      <c r="Q44" s="361">
        <f t="shared" si="5"/>
        <v>171.56000000000017</v>
      </c>
      <c r="R44" s="297">
        <v>37.539999999999964</v>
      </c>
      <c r="S44" s="619">
        <f t="shared" si="8"/>
        <v>209.10000000000014</v>
      </c>
      <c r="T44" s="16">
        <f t="shared" si="6"/>
        <v>246.6400000000001</v>
      </c>
      <c r="U44" s="297">
        <v>1413.74</v>
      </c>
      <c r="V44" s="619">
        <f t="shared" si="9"/>
        <v>2556.3999999999996</v>
      </c>
    </row>
    <row r="45" spans="1:22" s="297" customFormat="1">
      <c r="A45" s="304"/>
      <c r="B45" s="305" t="s">
        <v>84</v>
      </c>
      <c r="C45" s="434">
        <f>SUM(C13:C44)</f>
        <v>17076.230000000003</v>
      </c>
      <c r="D45" s="434">
        <v>15198.235351200001</v>
      </c>
      <c r="E45" s="363">
        <f t="shared" si="0"/>
        <v>32274.465351200004</v>
      </c>
      <c r="F45" s="434">
        <f>SUM(F13:F44)</f>
        <v>412.69000000000005</v>
      </c>
      <c r="G45" s="25">
        <v>0</v>
      </c>
      <c r="H45" s="363">
        <f t="shared" si="7"/>
        <v>412.69000000000005</v>
      </c>
      <c r="I45" s="363">
        <f>SUM(I13:I44)</f>
        <v>16663.539999999997</v>
      </c>
      <c r="J45" s="434">
        <f>SUM(J13:J44)</f>
        <v>19400.699999999997</v>
      </c>
      <c r="K45" s="363">
        <f t="shared" si="1"/>
        <v>36064.239999999991</v>
      </c>
      <c r="L45" s="434">
        <f>SUM(L13:L44)</f>
        <v>16707.799999999996</v>
      </c>
      <c r="M45" s="434">
        <f>SUM(M13:M44)</f>
        <v>14996.48</v>
      </c>
      <c r="N45" s="363">
        <f t="shared" si="2"/>
        <v>31704.279999999995</v>
      </c>
      <c r="O45" s="363">
        <f t="shared" si="3"/>
        <v>368.43000000000029</v>
      </c>
      <c r="P45" s="363">
        <f t="shared" si="4"/>
        <v>4404.2199999999975</v>
      </c>
      <c r="Q45" s="363">
        <f t="shared" si="5"/>
        <v>4772.6499999999978</v>
      </c>
      <c r="R45" s="297">
        <v>1115.0399999999936</v>
      </c>
      <c r="S45" s="619">
        <f t="shared" si="8"/>
        <v>5887.6899999999914</v>
      </c>
      <c r="T45" s="363">
        <f t="shared" si="6"/>
        <v>7002.729999999985</v>
      </c>
      <c r="U45" s="297">
        <v>39224.78</v>
      </c>
      <c r="V45" s="619">
        <f t="shared" si="9"/>
        <v>70929.06</v>
      </c>
    </row>
    <row r="46" spans="1:22" ht="14.25" customHeight="1">
      <c r="A46" s="831" t="s">
        <v>760</v>
      </c>
      <c r="B46" s="831"/>
      <c r="C46" s="831"/>
      <c r="D46" s="831"/>
      <c r="E46" s="831"/>
      <c r="F46" s="831"/>
      <c r="G46" s="831"/>
      <c r="H46" s="831"/>
      <c r="I46" s="831"/>
      <c r="J46" s="831"/>
      <c r="K46" s="831"/>
      <c r="L46" s="831"/>
      <c r="M46" s="831"/>
      <c r="N46" s="831"/>
      <c r="O46" s="831"/>
      <c r="P46" s="831"/>
      <c r="Q46" s="831"/>
    </row>
    <row r="47" spans="1:22" ht="12.75" customHeight="1">
      <c r="A47" s="474"/>
      <c r="B47" s="474"/>
      <c r="C47" s="474"/>
      <c r="D47" s="540"/>
      <c r="E47" s="474"/>
      <c r="F47" s="474"/>
      <c r="G47" s="474"/>
      <c r="H47" s="474"/>
      <c r="I47" s="474"/>
      <c r="J47" s="474"/>
      <c r="K47" s="474"/>
      <c r="L47" s="474"/>
      <c r="M47" s="474"/>
      <c r="N47" s="644" t="s">
        <v>1026</v>
      </c>
      <c r="O47" s="644"/>
      <c r="P47" s="644"/>
      <c r="Q47" s="644"/>
    </row>
    <row r="48" spans="1:22" ht="15">
      <c r="A48" s="12"/>
      <c r="B48" s="12"/>
      <c r="C48" s="12"/>
      <c r="D48" s="12"/>
      <c r="E48" s="12"/>
      <c r="F48" s="12"/>
      <c r="G48" s="12"/>
      <c r="H48" s="12"/>
      <c r="I48" s="12"/>
      <c r="J48" s="12"/>
      <c r="K48" s="12"/>
      <c r="L48" s="12"/>
      <c r="M48" s="12"/>
      <c r="N48" s="645" t="s">
        <v>1010</v>
      </c>
      <c r="O48" s="645"/>
      <c r="P48" s="645"/>
      <c r="Q48" s="645"/>
    </row>
    <row r="50" spans="12:17">
      <c r="L50" s="721" t="s">
        <v>1025</v>
      </c>
      <c r="M50" s="721"/>
    </row>
    <row r="51" spans="12:17" ht="15">
      <c r="N51" s="645" t="s">
        <v>1027</v>
      </c>
      <c r="O51" s="645"/>
      <c r="P51" s="645"/>
      <c r="Q51" s="645"/>
    </row>
  </sheetData>
  <mergeCells count="18">
    <mergeCell ref="P1:Q1"/>
    <mergeCell ref="A2:Q2"/>
    <mergeCell ref="A3:Q3"/>
    <mergeCell ref="N9:Q9"/>
    <mergeCell ref="D6:O6"/>
    <mergeCell ref="O10:Q10"/>
    <mergeCell ref="N47:Q47"/>
    <mergeCell ref="N51:Q51"/>
    <mergeCell ref="L50:M50"/>
    <mergeCell ref="A8:B8"/>
    <mergeCell ref="A46:Q46"/>
    <mergeCell ref="A10:A11"/>
    <mergeCell ref="B10:B11"/>
    <mergeCell ref="C10:E10"/>
    <mergeCell ref="F10:H10"/>
    <mergeCell ref="N48:Q48"/>
    <mergeCell ref="I10:K10"/>
    <mergeCell ref="L10:N10"/>
  </mergeCells>
  <phoneticPr fontId="0" type="noConversion"/>
  <printOptions horizontalCentered="1"/>
  <pageMargins left="0.70866141732283472" right="0.70866141732283472" top="0.23622047244094491" bottom="0" header="0.31496062992125984" footer="0.31496062992125984"/>
  <pageSetup paperSize="9" scale="8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V53"/>
  <sheetViews>
    <sheetView topLeftCell="A28" zoomScaleSheetLayoutView="100" workbookViewId="0">
      <selection activeCell="A51" sqref="A51:Q51"/>
    </sheetView>
  </sheetViews>
  <sheetFormatPr defaultRowHeight="13.2"/>
  <cols>
    <col min="1" max="1" width="6.5546875" customWidth="1"/>
    <col min="2" max="2" width="15.6640625" customWidth="1"/>
    <col min="3" max="3" width="12.44140625" customWidth="1"/>
    <col min="4" max="4" width="11.33203125" customWidth="1"/>
    <col min="5" max="5" width="9.44140625" customWidth="1"/>
    <col min="6" max="6" width="8.88671875" customWidth="1"/>
    <col min="7" max="7" width="9.33203125" customWidth="1"/>
    <col min="20" max="20" width="10.44140625" customWidth="1"/>
    <col min="21" max="21" width="11.109375" customWidth="1"/>
    <col min="22" max="22" width="13" customWidth="1"/>
  </cols>
  <sheetData>
    <row r="1" spans="1:22" ht="15.6">
      <c r="Q1" s="842" t="s">
        <v>60</v>
      </c>
      <c r="R1" s="842"/>
      <c r="S1" s="842"/>
    </row>
    <row r="3" spans="1:22" ht="15">
      <c r="A3" s="645" t="s">
        <v>0</v>
      </c>
      <c r="B3" s="645"/>
      <c r="C3" s="645"/>
      <c r="D3" s="645"/>
      <c r="E3" s="645"/>
      <c r="F3" s="645"/>
      <c r="G3" s="645"/>
      <c r="H3" s="645"/>
      <c r="I3" s="645"/>
      <c r="J3" s="645"/>
      <c r="K3" s="645"/>
      <c r="L3" s="645"/>
      <c r="M3" s="645"/>
      <c r="N3" s="645"/>
      <c r="O3" s="645"/>
      <c r="P3" s="645"/>
      <c r="Q3" s="645"/>
    </row>
    <row r="4" spans="1:22" ht="21">
      <c r="A4" s="770" t="s">
        <v>652</v>
      </c>
      <c r="B4" s="770"/>
      <c r="C4" s="770"/>
      <c r="D4" s="770"/>
      <c r="E4" s="770"/>
      <c r="F4" s="770"/>
      <c r="G4" s="770"/>
      <c r="H4" s="770"/>
      <c r="I4" s="770"/>
      <c r="J4" s="770"/>
      <c r="K4" s="770"/>
      <c r="L4" s="770"/>
      <c r="M4" s="770"/>
      <c r="N4" s="770"/>
      <c r="O4" s="770"/>
      <c r="P4" s="770"/>
      <c r="Q4" s="36"/>
    </row>
    <row r="5" spans="1:22" ht="15.6">
      <c r="A5" s="843" t="s">
        <v>942</v>
      </c>
      <c r="B5" s="843"/>
      <c r="C5" s="843"/>
      <c r="D5" s="843"/>
      <c r="E5" s="843"/>
      <c r="F5" s="843"/>
      <c r="G5" s="843"/>
      <c r="H5" s="843"/>
      <c r="I5" s="843"/>
      <c r="J5" s="843"/>
      <c r="K5" s="843"/>
      <c r="L5" s="843"/>
      <c r="M5" s="843"/>
      <c r="N5" s="843"/>
      <c r="O5" s="843"/>
      <c r="P5" s="843"/>
      <c r="Q5" s="843"/>
    </row>
    <row r="6" spans="1:22">
      <c r="A6" s="29"/>
      <c r="B6" s="29"/>
      <c r="C6" s="140"/>
      <c r="D6" s="29"/>
      <c r="E6" s="29"/>
      <c r="F6" s="29"/>
      <c r="G6" s="29"/>
      <c r="H6" s="29"/>
      <c r="I6" s="29"/>
      <c r="J6" s="29"/>
      <c r="K6" s="29"/>
      <c r="L6" s="29"/>
      <c r="M6" s="29"/>
      <c r="N6" s="29"/>
      <c r="O6" s="29"/>
      <c r="P6" s="29"/>
      <c r="Q6" s="29"/>
      <c r="U6" s="29"/>
    </row>
    <row r="8" spans="1:22" ht="15.6">
      <c r="A8" s="706" t="s">
        <v>226</v>
      </c>
      <c r="B8" s="706"/>
      <c r="C8" s="706"/>
      <c r="D8" s="706"/>
      <c r="E8" s="706"/>
      <c r="F8" s="706"/>
      <c r="G8" s="706"/>
      <c r="H8" s="706"/>
      <c r="I8" s="706"/>
      <c r="J8" s="706"/>
      <c r="K8" s="706"/>
      <c r="L8" s="706"/>
      <c r="M8" s="706"/>
      <c r="N8" s="706"/>
      <c r="O8" s="706"/>
      <c r="P8" s="706"/>
      <c r="Q8" s="706"/>
      <c r="R8" s="706"/>
      <c r="S8" s="706"/>
    </row>
    <row r="9" spans="1:22" ht="15.6">
      <c r="A9" s="39"/>
      <c r="B9" s="33"/>
      <c r="C9" s="33"/>
      <c r="D9" s="33"/>
      <c r="E9" s="33"/>
      <c r="F9" s="33"/>
      <c r="G9" s="33"/>
      <c r="H9" s="33"/>
      <c r="I9" s="33"/>
      <c r="J9" s="33"/>
      <c r="K9" s="33"/>
      <c r="L9" s="33"/>
      <c r="M9" s="33"/>
      <c r="N9" s="33"/>
      <c r="O9" s="33"/>
      <c r="P9" s="844" t="s">
        <v>219</v>
      </c>
      <c r="Q9" s="844"/>
      <c r="R9" s="844"/>
      <c r="S9" s="844"/>
      <c r="U9" s="33"/>
    </row>
    <row r="10" spans="1:22">
      <c r="P10" s="808" t="s">
        <v>973</v>
      </c>
      <c r="Q10" s="808"/>
      <c r="R10" s="808"/>
      <c r="S10" s="808"/>
    </row>
    <row r="11" spans="1:22" ht="28.5" customHeight="1">
      <c r="A11" s="738" t="s">
        <v>19</v>
      </c>
      <c r="B11" s="781" t="s">
        <v>199</v>
      </c>
      <c r="C11" s="781" t="s">
        <v>374</v>
      </c>
      <c r="D11" s="781" t="s">
        <v>484</v>
      </c>
      <c r="E11" s="702" t="s">
        <v>679</v>
      </c>
      <c r="F11" s="702"/>
      <c r="G11" s="702"/>
      <c r="H11" s="688" t="s">
        <v>678</v>
      </c>
      <c r="I11" s="790"/>
      <c r="J11" s="689"/>
      <c r="K11" s="734" t="s">
        <v>376</v>
      </c>
      <c r="L11" s="735"/>
      <c r="M11" s="830"/>
      <c r="N11" s="731" t="s">
        <v>152</v>
      </c>
      <c r="O11" s="732"/>
      <c r="P11" s="733"/>
      <c r="Q11" s="690" t="s">
        <v>975</v>
      </c>
      <c r="R11" s="690"/>
      <c r="S11" s="690"/>
      <c r="T11" s="781" t="s">
        <v>246</v>
      </c>
      <c r="U11" s="781" t="s">
        <v>430</v>
      </c>
      <c r="V11" s="781" t="s">
        <v>377</v>
      </c>
    </row>
    <row r="12" spans="1:22" ht="43.5" customHeight="1">
      <c r="A12" s="740"/>
      <c r="B12" s="782"/>
      <c r="C12" s="782"/>
      <c r="D12" s="782"/>
      <c r="E12" s="546" t="s">
        <v>172</v>
      </c>
      <c r="F12" s="546" t="s">
        <v>200</v>
      </c>
      <c r="G12" s="546" t="s">
        <v>15</v>
      </c>
      <c r="H12" s="546" t="s">
        <v>172</v>
      </c>
      <c r="I12" s="546" t="s">
        <v>200</v>
      </c>
      <c r="J12" s="546" t="s">
        <v>15</v>
      </c>
      <c r="K12" s="546" t="s">
        <v>172</v>
      </c>
      <c r="L12" s="546" t="s">
        <v>200</v>
      </c>
      <c r="M12" s="546" t="s">
        <v>15</v>
      </c>
      <c r="N12" s="546" t="s">
        <v>172</v>
      </c>
      <c r="O12" s="546" t="s">
        <v>200</v>
      </c>
      <c r="P12" s="546" t="s">
        <v>15</v>
      </c>
      <c r="Q12" s="546" t="s">
        <v>881</v>
      </c>
      <c r="R12" s="546" t="s">
        <v>211</v>
      </c>
      <c r="S12" s="546" t="s">
        <v>212</v>
      </c>
      <c r="T12" s="782"/>
      <c r="U12" s="782"/>
      <c r="V12" s="782"/>
    </row>
    <row r="13" spans="1:22">
      <c r="A13" s="139">
        <v>1</v>
      </c>
      <c r="B13" s="91">
        <v>2</v>
      </c>
      <c r="C13" s="5">
        <v>3</v>
      </c>
      <c r="D13" s="91">
        <v>4</v>
      </c>
      <c r="E13" s="91">
        <v>5</v>
      </c>
      <c r="F13" s="5">
        <v>6</v>
      </c>
      <c r="G13" s="91">
        <v>7</v>
      </c>
      <c r="H13" s="91">
        <v>8</v>
      </c>
      <c r="I13" s="5">
        <v>9</v>
      </c>
      <c r="J13" s="91">
        <v>10</v>
      </c>
      <c r="K13" s="91">
        <v>11</v>
      </c>
      <c r="L13" s="5">
        <v>12</v>
      </c>
      <c r="M13" s="91">
        <v>13</v>
      </c>
      <c r="N13" s="91">
        <v>14</v>
      </c>
      <c r="O13" s="5">
        <v>15</v>
      </c>
      <c r="P13" s="91">
        <v>16</v>
      </c>
      <c r="Q13" s="91">
        <v>17</v>
      </c>
      <c r="R13" s="5">
        <v>18</v>
      </c>
      <c r="S13" s="91">
        <v>19</v>
      </c>
      <c r="T13" s="91">
        <v>20</v>
      </c>
      <c r="U13" s="5">
        <v>21</v>
      </c>
      <c r="V13" s="91">
        <v>22</v>
      </c>
    </row>
    <row r="14" spans="1:22" ht="15" customHeight="1">
      <c r="A14" s="302">
        <v>1</v>
      </c>
      <c r="B14" s="303" t="s">
        <v>820</v>
      </c>
      <c r="C14" s="6">
        <v>947</v>
      </c>
      <c r="D14" s="6">
        <v>947</v>
      </c>
      <c r="E14" s="308">
        <v>56.82</v>
      </c>
      <c r="F14" s="308">
        <v>45.456000000000003</v>
      </c>
      <c r="G14" s="308">
        <f>E14+F14</f>
        <v>102.27600000000001</v>
      </c>
      <c r="H14" s="6">
        <v>0</v>
      </c>
      <c r="I14" s="6">
        <v>0</v>
      </c>
      <c r="J14" s="6">
        <f>H14+I14</f>
        <v>0</v>
      </c>
      <c r="K14" s="308">
        <f>D14*600*10/100000</f>
        <v>56.82</v>
      </c>
      <c r="L14" s="308">
        <v>45.456000000000003</v>
      </c>
      <c r="M14" s="308">
        <f>K14+L14</f>
        <v>102.27600000000001</v>
      </c>
      <c r="N14" s="308">
        <f>D14*10*600/100000</f>
        <v>56.82</v>
      </c>
      <c r="O14" s="308">
        <f>D14*400*12/100000</f>
        <v>45.456000000000003</v>
      </c>
      <c r="P14" s="308">
        <f>N14+O14</f>
        <v>102.27600000000001</v>
      </c>
      <c r="Q14" s="308">
        <f>H14+K14-N14</f>
        <v>0</v>
      </c>
      <c r="R14" s="308">
        <f>I14+L14-O14</f>
        <v>0</v>
      </c>
      <c r="S14" s="308">
        <f>J14+M14-P14</f>
        <v>0</v>
      </c>
      <c r="T14" s="833" t="s">
        <v>858</v>
      </c>
      <c r="U14" s="834"/>
      <c r="V14" s="835"/>
    </row>
    <row r="15" spans="1:22" ht="15" customHeight="1">
      <c r="A15" s="302">
        <v>2</v>
      </c>
      <c r="B15" s="303" t="s">
        <v>821</v>
      </c>
      <c r="C15" s="6">
        <v>712</v>
      </c>
      <c r="D15" s="6">
        <v>712</v>
      </c>
      <c r="E15" s="308">
        <v>42.72</v>
      </c>
      <c r="F15" s="308">
        <v>34.176000000000002</v>
      </c>
      <c r="G15" s="308">
        <f t="shared" ref="G15:G46" si="0">E15+F15</f>
        <v>76.896000000000001</v>
      </c>
      <c r="H15" s="6">
        <v>0</v>
      </c>
      <c r="I15" s="6">
        <v>0</v>
      </c>
      <c r="J15" s="6">
        <f t="shared" ref="J15:J46" si="1">H15+I15</f>
        <v>0</v>
      </c>
      <c r="K15" s="308">
        <f t="shared" ref="K15:K45" si="2">D15*600*10/100000</f>
        <v>42.72</v>
      </c>
      <c r="L15" s="308">
        <v>34.176000000000002</v>
      </c>
      <c r="M15" s="308">
        <f t="shared" ref="M15:M46" si="3">K15+L15</f>
        <v>76.896000000000001</v>
      </c>
      <c r="N15" s="308">
        <f t="shared" ref="N15:N46" si="4">D15*10*600/100000</f>
        <v>42.72</v>
      </c>
      <c r="O15" s="308">
        <f t="shared" ref="O15:O46" si="5">D15*400*12/100000</f>
        <v>34.176000000000002</v>
      </c>
      <c r="P15" s="308">
        <f t="shared" ref="P15:P46" si="6">N15+O15</f>
        <v>76.896000000000001</v>
      </c>
      <c r="Q15" s="308">
        <f t="shared" ref="Q15:Q46" si="7">H15+K15-N15</f>
        <v>0</v>
      </c>
      <c r="R15" s="308">
        <f t="shared" ref="R15:R46" si="8">I15+L15-O15</f>
        <v>0</v>
      </c>
      <c r="S15" s="308">
        <f t="shared" ref="S15:S46" si="9">J15+M15-P15</f>
        <v>0</v>
      </c>
      <c r="T15" s="836"/>
      <c r="U15" s="837"/>
      <c r="V15" s="838"/>
    </row>
    <row r="16" spans="1:22" ht="15" customHeight="1">
      <c r="A16" s="302">
        <v>3</v>
      </c>
      <c r="B16" s="303" t="s">
        <v>822</v>
      </c>
      <c r="C16" s="6">
        <v>2380</v>
      </c>
      <c r="D16" s="6">
        <v>2380</v>
      </c>
      <c r="E16" s="308">
        <v>142.80000000000001</v>
      </c>
      <c r="F16" s="308">
        <v>114.24</v>
      </c>
      <c r="G16" s="308">
        <f t="shared" si="0"/>
        <v>257.04000000000002</v>
      </c>
      <c r="H16" s="6">
        <v>0</v>
      </c>
      <c r="I16" s="6">
        <v>0</v>
      </c>
      <c r="J16" s="6">
        <f t="shared" si="1"/>
        <v>0</v>
      </c>
      <c r="K16" s="308">
        <f t="shared" si="2"/>
        <v>142.80000000000001</v>
      </c>
      <c r="L16" s="308">
        <v>114.24</v>
      </c>
      <c r="M16" s="308">
        <f t="shared" si="3"/>
        <v>257.04000000000002</v>
      </c>
      <c r="N16" s="308">
        <f t="shared" si="4"/>
        <v>142.80000000000001</v>
      </c>
      <c r="O16" s="308">
        <f t="shared" si="5"/>
        <v>114.24</v>
      </c>
      <c r="P16" s="308">
        <f t="shared" si="6"/>
        <v>257.04000000000002</v>
      </c>
      <c r="Q16" s="308">
        <f t="shared" si="7"/>
        <v>0</v>
      </c>
      <c r="R16" s="308">
        <f t="shared" si="8"/>
        <v>0</v>
      </c>
      <c r="S16" s="308">
        <f t="shared" si="9"/>
        <v>0</v>
      </c>
      <c r="T16" s="836"/>
      <c r="U16" s="837"/>
      <c r="V16" s="838"/>
    </row>
    <row r="17" spans="1:22" ht="15" customHeight="1">
      <c r="A17" s="302">
        <v>4</v>
      </c>
      <c r="B17" s="303" t="s">
        <v>823</v>
      </c>
      <c r="C17" s="6">
        <v>2946</v>
      </c>
      <c r="D17" s="6">
        <v>2946</v>
      </c>
      <c r="E17" s="308">
        <v>176.76</v>
      </c>
      <c r="F17" s="308">
        <v>141.40799999999999</v>
      </c>
      <c r="G17" s="308">
        <f t="shared" si="0"/>
        <v>318.16800000000001</v>
      </c>
      <c r="H17" s="6">
        <v>0</v>
      </c>
      <c r="I17" s="6">
        <v>0</v>
      </c>
      <c r="J17" s="6">
        <f t="shared" si="1"/>
        <v>0</v>
      </c>
      <c r="K17" s="308">
        <f t="shared" si="2"/>
        <v>176.76</v>
      </c>
      <c r="L17" s="308">
        <v>141.40799999999999</v>
      </c>
      <c r="M17" s="308">
        <f t="shared" si="3"/>
        <v>318.16800000000001</v>
      </c>
      <c r="N17" s="308">
        <f t="shared" si="4"/>
        <v>176.76</v>
      </c>
      <c r="O17" s="308">
        <f t="shared" si="5"/>
        <v>141.40799999999999</v>
      </c>
      <c r="P17" s="308">
        <f t="shared" si="6"/>
        <v>318.16800000000001</v>
      </c>
      <c r="Q17" s="308">
        <f t="shared" si="7"/>
        <v>0</v>
      </c>
      <c r="R17" s="308">
        <f t="shared" si="8"/>
        <v>0</v>
      </c>
      <c r="S17" s="308">
        <f t="shared" si="9"/>
        <v>0</v>
      </c>
      <c r="T17" s="836"/>
      <c r="U17" s="837"/>
      <c r="V17" s="838"/>
    </row>
    <row r="18" spans="1:22" ht="15" customHeight="1">
      <c r="A18" s="302">
        <v>5</v>
      </c>
      <c r="B18" s="303" t="s">
        <v>824</v>
      </c>
      <c r="C18" s="6">
        <v>2549</v>
      </c>
      <c r="D18" s="6">
        <v>2549</v>
      </c>
      <c r="E18" s="308">
        <v>152.94</v>
      </c>
      <c r="F18" s="308">
        <v>122.352</v>
      </c>
      <c r="G18" s="308">
        <f t="shared" si="0"/>
        <v>275.29200000000003</v>
      </c>
      <c r="H18" s="6">
        <v>0</v>
      </c>
      <c r="I18" s="6">
        <v>0</v>
      </c>
      <c r="J18" s="6">
        <f t="shared" si="1"/>
        <v>0</v>
      </c>
      <c r="K18" s="308">
        <f t="shared" si="2"/>
        <v>152.94</v>
      </c>
      <c r="L18" s="308">
        <v>122.352</v>
      </c>
      <c r="M18" s="308">
        <f t="shared" si="3"/>
        <v>275.29200000000003</v>
      </c>
      <c r="N18" s="308">
        <f t="shared" si="4"/>
        <v>152.94</v>
      </c>
      <c r="O18" s="308">
        <f t="shared" si="5"/>
        <v>122.352</v>
      </c>
      <c r="P18" s="308">
        <f t="shared" si="6"/>
        <v>275.29200000000003</v>
      </c>
      <c r="Q18" s="308">
        <f t="shared" si="7"/>
        <v>0</v>
      </c>
      <c r="R18" s="308">
        <f t="shared" si="8"/>
        <v>0</v>
      </c>
      <c r="S18" s="308">
        <f t="shared" si="9"/>
        <v>0</v>
      </c>
      <c r="T18" s="836"/>
      <c r="U18" s="837"/>
      <c r="V18" s="838"/>
    </row>
    <row r="19" spans="1:22" ht="15" customHeight="1">
      <c r="A19" s="302">
        <v>6</v>
      </c>
      <c r="B19" s="303" t="s">
        <v>825</v>
      </c>
      <c r="C19" s="6">
        <v>3157</v>
      </c>
      <c r="D19" s="6">
        <v>3157</v>
      </c>
      <c r="E19" s="308">
        <v>189.42</v>
      </c>
      <c r="F19" s="308">
        <v>151.536</v>
      </c>
      <c r="G19" s="308">
        <f t="shared" si="0"/>
        <v>340.95600000000002</v>
      </c>
      <c r="H19" s="6">
        <v>0</v>
      </c>
      <c r="I19" s="6">
        <v>0</v>
      </c>
      <c r="J19" s="6">
        <f t="shared" si="1"/>
        <v>0</v>
      </c>
      <c r="K19" s="308">
        <f t="shared" si="2"/>
        <v>189.42</v>
      </c>
      <c r="L19" s="308">
        <v>151.536</v>
      </c>
      <c r="M19" s="308">
        <f t="shared" si="3"/>
        <v>340.95600000000002</v>
      </c>
      <c r="N19" s="308">
        <f t="shared" si="4"/>
        <v>189.42</v>
      </c>
      <c r="O19" s="308">
        <f t="shared" si="5"/>
        <v>151.536</v>
      </c>
      <c r="P19" s="308">
        <f t="shared" si="6"/>
        <v>340.95600000000002</v>
      </c>
      <c r="Q19" s="308">
        <f t="shared" si="7"/>
        <v>0</v>
      </c>
      <c r="R19" s="308">
        <f t="shared" si="8"/>
        <v>0</v>
      </c>
      <c r="S19" s="308">
        <f t="shared" si="9"/>
        <v>0</v>
      </c>
      <c r="T19" s="836"/>
      <c r="U19" s="837"/>
      <c r="V19" s="838"/>
    </row>
    <row r="20" spans="1:22" ht="15" customHeight="1">
      <c r="A20" s="302">
        <v>7</v>
      </c>
      <c r="B20" s="303" t="s">
        <v>826</v>
      </c>
      <c r="C20" s="6">
        <v>2453</v>
      </c>
      <c r="D20" s="6">
        <v>2453</v>
      </c>
      <c r="E20" s="308">
        <v>147.18</v>
      </c>
      <c r="F20" s="308">
        <v>117.744</v>
      </c>
      <c r="G20" s="308">
        <f t="shared" si="0"/>
        <v>264.92399999999998</v>
      </c>
      <c r="H20" s="6">
        <v>0</v>
      </c>
      <c r="I20" s="6">
        <v>0</v>
      </c>
      <c r="J20" s="6">
        <f t="shared" si="1"/>
        <v>0</v>
      </c>
      <c r="K20" s="308">
        <f t="shared" si="2"/>
        <v>147.18</v>
      </c>
      <c r="L20" s="308">
        <v>117.744</v>
      </c>
      <c r="M20" s="308">
        <f t="shared" si="3"/>
        <v>264.92399999999998</v>
      </c>
      <c r="N20" s="308">
        <f t="shared" si="4"/>
        <v>147.18</v>
      </c>
      <c r="O20" s="308">
        <f t="shared" si="5"/>
        <v>117.744</v>
      </c>
      <c r="P20" s="308">
        <f t="shared" si="6"/>
        <v>264.92399999999998</v>
      </c>
      <c r="Q20" s="308">
        <f t="shared" si="7"/>
        <v>0</v>
      </c>
      <c r="R20" s="308">
        <f t="shared" si="8"/>
        <v>0</v>
      </c>
      <c r="S20" s="308">
        <f t="shared" si="9"/>
        <v>0</v>
      </c>
      <c r="T20" s="836"/>
      <c r="U20" s="837"/>
      <c r="V20" s="838"/>
    </row>
    <row r="21" spans="1:22" ht="15" customHeight="1">
      <c r="A21" s="302">
        <v>8</v>
      </c>
      <c r="B21" s="303" t="s">
        <v>827</v>
      </c>
      <c r="C21" s="6">
        <v>2748</v>
      </c>
      <c r="D21" s="6">
        <v>2748</v>
      </c>
      <c r="E21" s="308">
        <v>164.88</v>
      </c>
      <c r="F21" s="308">
        <v>131.904</v>
      </c>
      <c r="G21" s="308">
        <f t="shared" si="0"/>
        <v>296.78399999999999</v>
      </c>
      <c r="H21" s="6">
        <v>0</v>
      </c>
      <c r="I21" s="6">
        <v>0</v>
      </c>
      <c r="J21" s="6">
        <f t="shared" si="1"/>
        <v>0</v>
      </c>
      <c r="K21" s="308">
        <f t="shared" si="2"/>
        <v>164.88</v>
      </c>
      <c r="L21" s="308">
        <v>131.904</v>
      </c>
      <c r="M21" s="308">
        <f t="shared" si="3"/>
        <v>296.78399999999999</v>
      </c>
      <c r="N21" s="308">
        <f t="shared" si="4"/>
        <v>164.88</v>
      </c>
      <c r="O21" s="308">
        <f t="shared" si="5"/>
        <v>131.904</v>
      </c>
      <c r="P21" s="308">
        <f t="shared" si="6"/>
        <v>296.78399999999999</v>
      </c>
      <c r="Q21" s="308">
        <f t="shared" si="7"/>
        <v>0</v>
      </c>
      <c r="R21" s="308">
        <f t="shared" si="8"/>
        <v>0</v>
      </c>
      <c r="S21" s="308">
        <f t="shared" si="9"/>
        <v>0</v>
      </c>
      <c r="T21" s="836"/>
      <c r="U21" s="837"/>
      <c r="V21" s="838"/>
    </row>
    <row r="22" spans="1:22" ht="15" customHeight="1">
      <c r="A22" s="302">
        <v>9</v>
      </c>
      <c r="B22" s="303" t="s">
        <v>828</v>
      </c>
      <c r="C22" s="6">
        <v>784</v>
      </c>
      <c r="D22" s="6">
        <v>784</v>
      </c>
      <c r="E22" s="308">
        <v>47.04</v>
      </c>
      <c r="F22" s="308">
        <v>37.631999999999998</v>
      </c>
      <c r="G22" s="308">
        <f t="shared" si="0"/>
        <v>84.671999999999997</v>
      </c>
      <c r="H22" s="6">
        <v>0</v>
      </c>
      <c r="I22" s="6">
        <v>0</v>
      </c>
      <c r="J22" s="6">
        <f t="shared" si="1"/>
        <v>0</v>
      </c>
      <c r="K22" s="308">
        <f t="shared" si="2"/>
        <v>47.04</v>
      </c>
      <c r="L22" s="308">
        <v>37.631999999999998</v>
      </c>
      <c r="M22" s="308">
        <f t="shared" si="3"/>
        <v>84.671999999999997</v>
      </c>
      <c r="N22" s="308">
        <f t="shared" si="4"/>
        <v>47.04</v>
      </c>
      <c r="O22" s="308">
        <f t="shared" si="5"/>
        <v>37.631999999999998</v>
      </c>
      <c r="P22" s="308">
        <f t="shared" si="6"/>
        <v>84.671999999999997</v>
      </c>
      <c r="Q22" s="308">
        <f t="shared" si="7"/>
        <v>0</v>
      </c>
      <c r="R22" s="308">
        <f t="shared" si="8"/>
        <v>0</v>
      </c>
      <c r="S22" s="308">
        <f t="shared" si="9"/>
        <v>0</v>
      </c>
      <c r="T22" s="836"/>
      <c r="U22" s="837"/>
      <c r="V22" s="838"/>
    </row>
    <row r="23" spans="1:22" ht="15" customHeight="1">
      <c r="A23" s="302">
        <v>10</v>
      </c>
      <c r="B23" s="303" t="s">
        <v>829</v>
      </c>
      <c r="C23" s="6">
        <v>1510</v>
      </c>
      <c r="D23" s="6">
        <v>1510</v>
      </c>
      <c r="E23" s="308">
        <v>90.6</v>
      </c>
      <c r="F23" s="308">
        <v>72.48</v>
      </c>
      <c r="G23" s="308">
        <f t="shared" si="0"/>
        <v>163.07999999999998</v>
      </c>
      <c r="H23" s="6">
        <v>0</v>
      </c>
      <c r="I23" s="6">
        <v>0</v>
      </c>
      <c r="J23" s="6">
        <f t="shared" si="1"/>
        <v>0</v>
      </c>
      <c r="K23" s="308">
        <f t="shared" si="2"/>
        <v>90.6</v>
      </c>
      <c r="L23" s="308">
        <v>72.48</v>
      </c>
      <c r="M23" s="308">
        <f t="shared" si="3"/>
        <v>163.07999999999998</v>
      </c>
      <c r="N23" s="308">
        <f t="shared" si="4"/>
        <v>90.6</v>
      </c>
      <c r="O23" s="308">
        <f t="shared" si="5"/>
        <v>72.48</v>
      </c>
      <c r="P23" s="308">
        <f t="shared" si="6"/>
        <v>163.07999999999998</v>
      </c>
      <c r="Q23" s="308">
        <f t="shared" si="7"/>
        <v>0</v>
      </c>
      <c r="R23" s="308">
        <f t="shared" si="8"/>
        <v>0</v>
      </c>
      <c r="S23" s="308">
        <f t="shared" si="9"/>
        <v>0</v>
      </c>
      <c r="T23" s="836"/>
      <c r="U23" s="837"/>
      <c r="V23" s="838"/>
    </row>
    <row r="24" spans="1:22" ht="15" customHeight="1">
      <c r="A24" s="302">
        <v>11</v>
      </c>
      <c r="B24" s="303" t="s">
        <v>830</v>
      </c>
      <c r="C24" s="6">
        <v>3467</v>
      </c>
      <c r="D24" s="6">
        <v>3467</v>
      </c>
      <c r="E24" s="308">
        <v>208.02</v>
      </c>
      <c r="F24" s="308">
        <v>166.416</v>
      </c>
      <c r="G24" s="308">
        <f t="shared" si="0"/>
        <v>374.43600000000004</v>
      </c>
      <c r="H24" s="6">
        <v>0</v>
      </c>
      <c r="I24" s="6">
        <v>0</v>
      </c>
      <c r="J24" s="6">
        <f t="shared" si="1"/>
        <v>0</v>
      </c>
      <c r="K24" s="308">
        <f t="shared" si="2"/>
        <v>208.02</v>
      </c>
      <c r="L24" s="308">
        <v>166.416</v>
      </c>
      <c r="M24" s="308">
        <f t="shared" si="3"/>
        <v>374.43600000000004</v>
      </c>
      <c r="N24" s="308">
        <f t="shared" si="4"/>
        <v>208.02</v>
      </c>
      <c r="O24" s="308">
        <f t="shared" si="5"/>
        <v>166.416</v>
      </c>
      <c r="P24" s="308">
        <f t="shared" si="6"/>
        <v>374.43600000000004</v>
      </c>
      <c r="Q24" s="308">
        <f t="shared" si="7"/>
        <v>0</v>
      </c>
      <c r="R24" s="308">
        <f t="shared" si="8"/>
        <v>0</v>
      </c>
      <c r="S24" s="308">
        <f t="shared" si="9"/>
        <v>0</v>
      </c>
      <c r="T24" s="836"/>
      <c r="U24" s="837"/>
      <c r="V24" s="838"/>
    </row>
    <row r="25" spans="1:22" ht="15" customHeight="1">
      <c r="A25" s="302">
        <v>12</v>
      </c>
      <c r="B25" s="303" t="s">
        <v>831</v>
      </c>
      <c r="C25" s="6">
        <v>2621</v>
      </c>
      <c r="D25" s="6">
        <v>2621</v>
      </c>
      <c r="E25" s="308">
        <v>157.26</v>
      </c>
      <c r="F25" s="308">
        <v>125.80800000000001</v>
      </c>
      <c r="G25" s="308">
        <f t="shared" si="0"/>
        <v>283.06799999999998</v>
      </c>
      <c r="H25" s="6">
        <v>0</v>
      </c>
      <c r="I25" s="6">
        <v>0</v>
      </c>
      <c r="J25" s="6">
        <f t="shared" si="1"/>
        <v>0</v>
      </c>
      <c r="K25" s="308">
        <f t="shared" si="2"/>
        <v>157.26</v>
      </c>
      <c r="L25" s="308">
        <v>125.80800000000001</v>
      </c>
      <c r="M25" s="308">
        <f t="shared" si="3"/>
        <v>283.06799999999998</v>
      </c>
      <c r="N25" s="308">
        <f t="shared" si="4"/>
        <v>157.26</v>
      </c>
      <c r="O25" s="308">
        <f t="shared" si="5"/>
        <v>125.80800000000001</v>
      </c>
      <c r="P25" s="308">
        <f t="shared" si="6"/>
        <v>283.06799999999998</v>
      </c>
      <c r="Q25" s="308">
        <f t="shared" si="7"/>
        <v>0</v>
      </c>
      <c r="R25" s="308">
        <f t="shared" si="8"/>
        <v>0</v>
      </c>
      <c r="S25" s="308">
        <f t="shared" si="9"/>
        <v>0</v>
      </c>
      <c r="T25" s="836"/>
      <c r="U25" s="837"/>
      <c r="V25" s="838"/>
    </row>
    <row r="26" spans="1:22" ht="15" customHeight="1">
      <c r="A26" s="302">
        <v>13</v>
      </c>
      <c r="B26" s="303" t="s">
        <v>832</v>
      </c>
      <c r="C26" s="6">
        <v>2341</v>
      </c>
      <c r="D26" s="6">
        <v>2341</v>
      </c>
      <c r="E26" s="308">
        <v>140.46</v>
      </c>
      <c r="F26" s="308">
        <v>112.36799999999999</v>
      </c>
      <c r="G26" s="308">
        <f t="shared" si="0"/>
        <v>252.828</v>
      </c>
      <c r="H26" s="6">
        <v>0</v>
      </c>
      <c r="I26" s="6">
        <v>0</v>
      </c>
      <c r="J26" s="6">
        <f t="shared" si="1"/>
        <v>0</v>
      </c>
      <c r="K26" s="308">
        <f t="shared" si="2"/>
        <v>140.46</v>
      </c>
      <c r="L26" s="308">
        <v>112.36799999999999</v>
      </c>
      <c r="M26" s="308">
        <f t="shared" si="3"/>
        <v>252.828</v>
      </c>
      <c r="N26" s="308">
        <f t="shared" si="4"/>
        <v>140.46</v>
      </c>
      <c r="O26" s="308">
        <f t="shared" si="5"/>
        <v>112.36799999999999</v>
      </c>
      <c r="P26" s="308">
        <f t="shared" si="6"/>
        <v>252.828</v>
      </c>
      <c r="Q26" s="308">
        <f t="shared" si="7"/>
        <v>0</v>
      </c>
      <c r="R26" s="308">
        <f t="shared" si="8"/>
        <v>0</v>
      </c>
      <c r="S26" s="308">
        <f t="shared" si="9"/>
        <v>0</v>
      </c>
      <c r="T26" s="836"/>
      <c r="U26" s="837"/>
      <c r="V26" s="838"/>
    </row>
    <row r="27" spans="1:22" ht="15" customHeight="1">
      <c r="A27" s="302">
        <v>14</v>
      </c>
      <c r="B27" s="303" t="s">
        <v>833</v>
      </c>
      <c r="C27" s="6">
        <v>2172</v>
      </c>
      <c r="D27" s="6">
        <v>2172</v>
      </c>
      <c r="E27" s="308">
        <v>130.32</v>
      </c>
      <c r="F27" s="308">
        <v>104.256</v>
      </c>
      <c r="G27" s="308">
        <f t="shared" si="0"/>
        <v>234.57599999999999</v>
      </c>
      <c r="H27" s="6">
        <v>0</v>
      </c>
      <c r="I27" s="6">
        <v>0</v>
      </c>
      <c r="J27" s="6">
        <f t="shared" si="1"/>
        <v>0</v>
      </c>
      <c r="K27" s="308">
        <f t="shared" si="2"/>
        <v>130.32</v>
      </c>
      <c r="L27" s="308">
        <v>104.256</v>
      </c>
      <c r="M27" s="308">
        <f t="shared" si="3"/>
        <v>234.57599999999999</v>
      </c>
      <c r="N27" s="308">
        <f t="shared" si="4"/>
        <v>130.32</v>
      </c>
      <c r="O27" s="308">
        <f t="shared" si="5"/>
        <v>104.256</v>
      </c>
      <c r="P27" s="308">
        <f t="shared" si="6"/>
        <v>234.57599999999999</v>
      </c>
      <c r="Q27" s="308">
        <f t="shared" si="7"/>
        <v>0</v>
      </c>
      <c r="R27" s="308">
        <f t="shared" si="8"/>
        <v>0</v>
      </c>
      <c r="S27" s="308">
        <f t="shared" si="9"/>
        <v>0</v>
      </c>
      <c r="T27" s="836"/>
      <c r="U27" s="837"/>
      <c r="V27" s="838"/>
    </row>
    <row r="28" spans="1:22" ht="15" customHeight="1">
      <c r="A28" s="302">
        <v>15</v>
      </c>
      <c r="B28" s="303" t="s">
        <v>834</v>
      </c>
      <c r="C28" s="6">
        <v>941</v>
      </c>
      <c r="D28" s="6">
        <v>941</v>
      </c>
      <c r="E28" s="308">
        <v>56.46</v>
      </c>
      <c r="F28" s="308">
        <v>45.167999999999999</v>
      </c>
      <c r="G28" s="308">
        <f t="shared" si="0"/>
        <v>101.628</v>
      </c>
      <c r="H28" s="6">
        <v>0</v>
      </c>
      <c r="I28" s="6">
        <v>0</v>
      </c>
      <c r="J28" s="6">
        <f t="shared" si="1"/>
        <v>0</v>
      </c>
      <c r="K28" s="308">
        <f t="shared" si="2"/>
        <v>56.46</v>
      </c>
      <c r="L28" s="308">
        <v>45.167999999999999</v>
      </c>
      <c r="M28" s="308">
        <f t="shared" si="3"/>
        <v>101.628</v>
      </c>
      <c r="N28" s="308">
        <f t="shared" si="4"/>
        <v>56.46</v>
      </c>
      <c r="O28" s="308">
        <f t="shared" si="5"/>
        <v>45.167999999999999</v>
      </c>
      <c r="P28" s="308">
        <f t="shared" si="6"/>
        <v>101.628</v>
      </c>
      <c r="Q28" s="308">
        <f t="shared" si="7"/>
        <v>0</v>
      </c>
      <c r="R28" s="308">
        <f t="shared" si="8"/>
        <v>0</v>
      </c>
      <c r="S28" s="308">
        <f t="shared" si="9"/>
        <v>0</v>
      </c>
      <c r="T28" s="836"/>
      <c r="U28" s="837"/>
      <c r="V28" s="838"/>
    </row>
    <row r="29" spans="1:22" ht="15" customHeight="1">
      <c r="A29" s="302">
        <v>16</v>
      </c>
      <c r="B29" s="303" t="s">
        <v>835</v>
      </c>
      <c r="C29" s="6">
        <v>588</v>
      </c>
      <c r="D29" s="6">
        <v>588</v>
      </c>
      <c r="E29" s="308">
        <v>35.28</v>
      </c>
      <c r="F29" s="308">
        <v>28.224</v>
      </c>
      <c r="G29" s="308">
        <f t="shared" si="0"/>
        <v>63.504000000000005</v>
      </c>
      <c r="H29" s="6">
        <v>0</v>
      </c>
      <c r="I29" s="6">
        <v>0</v>
      </c>
      <c r="J29" s="6">
        <f t="shared" si="1"/>
        <v>0</v>
      </c>
      <c r="K29" s="308">
        <f t="shared" si="2"/>
        <v>35.28</v>
      </c>
      <c r="L29" s="308">
        <v>28.224</v>
      </c>
      <c r="M29" s="308">
        <f t="shared" si="3"/>
        <v>63.504000000000005</v>
      </c>
      <c r="N29" s="308">
        <f t="shared" si="4"/>
        <v>35.28</v>
      </c>
      <c r="O29" s="308">
        <f t="shared" si="5"/>
        <v>28.224</v>
      </c>
      <c r="P29" s="308">
        <f t="shared" si="6"/>
        <v>63.504000000000005</v>
      </c>
      <c r="Q29" s="308">
        <f t="shared" si="7"/>
        <v>0</v>
      </c>
      <c r="R29" s="308">
        <f t="shared" si="8"/>
        <v>0</v>
      </c>
      <c r="S29" s="308">
        <f t="shared" si="9"/>
        <v>0</v>
      </c>
      <c r="T29" s="836"/>
      <c r="U29" s="837"/>
      <c r="V29" s="838"/>
    </row>
    <row r="30" spans="1:22" ht="15" customHeight="1">
      <c r="A30" s="302">
        <v>17</v>
      </c>
      <c r="B30" s="303" t="s">
        <v>836</v>
      </c>
      <c r="C30" s="6">
        <v>2597</v>
      </c>
      <c r="D30" s="6">
        <v>2597</v>
      </c>
      <c r="E30" s="308">
        <v>155.82</v>
      </c>
      <c r="F30" s="308">
        <v>124.65600000000001</v>
      </c>
      <c r="G30" s="308">
        <f t="shared" si="0"/>
        <v>280.476</v>
      </c>
      <c r="H30" s="6">
        <v>0</v>
      </c>
      <c r="I30" s="6">
        <v>0</v>
      </c>
      <c r="J30" s="6">
        <f t="shared" si="1"/>
        <v>0</v>
      </c>
      <c r="K30" s="308">
        <f t="shared" si="2"/>
        <v>155.82</v>
      </c>
      <c r="L30" s="308">
        <v>124.65600000000001</v>
      </c>
      <c r="M30" s="308">
        <f t="shared" si="3"/>
        <v>280.476</v>
      </c>
      <c r="N30" s="308">
        <f t="shared" si="4"/>
        <v>155.82</v>
      </c>
      <c r="O30" s="308">
        <f t="shared" si="5"/>
        <v>124.65600000000001</v>
      </c>
      <c r="P30" s="308">
        <f t="shared" si="6"/>
        <v>280.476</v>
      </c>
      <c r="Q30" s="308">
        <f t="shared" si="7"/>
        <v>0</v>
      </c>
      <c r="R30" s="308">
        <f t="shared" si="8"/>
        <v>0</v>
      </c>
      <c r="S30" s="308">
        <f t="shared" si="9"/>
        <v>0</v>
      </c>
      <c r="T30" s="836"/>
      <c r="U30" s="837"/>
      <c r="V30" s="838"/>
    </row>
    <row r="31" spans="1:22" ht="15" customHeight="1">
      <c r="A31" s="302">
        <v>18</v>
      </c>
      <c r="B31" s="303" t="s">
        <v>837</v>
      </c>
      <c r="C31" s="6">
        <v>2552</v>
      </c>
      <c r="D31" s="6">
        <v>2552</v>
      </c>
      <c r="E31" s="308">
        <v>153.12</v>
      </c>
      <c r="F31" s="308">
        <v>122.496</v>
      </c>
      <c r="G31" s="308">
        <f t="shared" si="0"/>
        <v>275.61599999999999</v>
      </c>
      <c r="H31" s="6">
        <v>0</v>
      </c>
      <c r="I31" s="6">
        <v>0</v>
      </c>
      <c r="J31" s="6">
        <f t="shared" si="1"/>
        <v>0</v>
      </c>
      <c r="K31" s="308">
        <f t="shared" si="2"/>
        <v>153.12</v>
      </c>
      <c r="L31" s="308">
        <v>122.496</v>
      </c>
      <c r="M31" s="308">
        <f t="shared" si="3"/>
        <v>275.61599999999999</v>
      </c>
      <c r="N31" s="308">
        <f t="shared" si="4"/>
        <v>153.12</v>
      </c>
      <c r="O31" s="308">
        <f t="shared" si="5"/>
        <v>122.496</v>
      </c>
      <c r="P31" s="308">
        <f t="shared" si="6"/>
        <v>275.61599999999999</v>
      </c>
      <c r="Q31" s="308">
        <f t="shared" si="7"/>
        <v>0</v>
      </c>
      <c r="R31" s="308">
        <f t="shared" si="8"/>
        <v>0</v>
      </c>
      <c r="S31" s="308">
        <f t="shared" si="9"/>
        <v>0</v>
      </c>
      <c r="T31" s="836"/>
      <c r="U31" s="837"/>
      <c r="V31" s="838"/>
    </row>
    <row r="32" spans="1:22" ht="15" customHeight="1">
      <c r="A32" s="302">
        <v>19</v>
      </c>
      <c r="B32" s="303" t="s">
        <v>838</v>
      </c>
      <c r="C32" s="6">
        <v>3452</v>
      </c>
      <c r="D32" s="6">
        <v>3452</v>
      </c>
      <c r="E32" s="308">
        <v>207.12</v>
      </c>
      <c r="F32" s="308">
        <v>165.696</v>
      </c>
      <c r="G32" s="308">
        <f t="shared" si="0"/>
        <v>372.81600000000003</v>
      </c>
      <c r="H32" s="6">
        <v>0</v>
      </c>
      <c r="I32" s="6">
        <v>0</v>
      </c>
      <c r="J32" s="6">
        <f t="shared" si="1"/>
        <v>0</v>
      </c>
      <c r="K32" s="308">
        <f t="shared" si="2"/>
        <v>207.12</v>
      </c>
      <c r="L32" s="308">
        <v>165.696</v>
      </c>
      <c r="M32" s="308">
        <f t="shared" si="3"/>
        <v>372.81600000000003</v>
      </c>
      <c r="N32" s="308">
        <f t="shared" si="4"/>
        <v>207.12</v>
      </c>
      <c r="O32" s="308">
        <f t="shared" si="5"/>
        <v>165.696</v>
      </c>
      <c r="P32" s="308">
        <f t="shared" si="6"/>
        <v>372.81600000000003</v>
      </c>
      <c r="Q32" s="308">
        <f t="shared" si="7"/>
        <v>0</v>
      </c>
      <c r="R32" s="308">
        <f t="shared" si="8"/>
        <v>0</v>
      </c>
      <c r="S32" s="308">
        <f t="shared" si="9"/>
        <v>0</v>
      </c>
      <c r="T32" s="836"/>
      <c r="U32" s="837"/>
      <c r="V32" s="838"/>
    </row>
    <row r="33" spans="1:22" ht="15" customHeight="1">
      <c r="A33" s="302">
        <v>20</v>
      </c>
      <c r="B33" s="303" t="s">
        <v>839</v>
      </c>
      <c r="C33" s="6">
        <v>2374</v>
      </c>
      <c r="D33" s="6">
        <v>2374</v>
      </c>
      <c r="E33" s="308">
        <v>142.44</v>
      </c>
      <c r="F33" s="308">
        <v>113.952</v>
      </c>
      <c r="G33" s="308">
        <f t="shared" si="0"/>
        <v>256.392</v>
      </c>
      <c r="H33" s="6">
        <v>0</v>
      </c>
      <c r="I33" s="6">
        <v>0</v>
      </c>
      <c r="J33" s="6">
        <f t="shared" si="1"/>
        <v>0</v>
      </c>
      <c r="K33" s="308">
        <f t="shared" si="2"/>
        <v>142.44</v>
      </c>
      <c r="L33" s="308">
        <v>113.952</v>
      </c>
      <c r="M33" s="308">
        <f t="shared" si="3"/>
        <v>256.392</v>
      </c>
      <c r="N33" s="308">
        <f t="shared" si="4"/>
        <v>142.44</v>
      </c>
      <c r="O33" s="308">
        <f t="shared" si="5"/>
        <v>113.952</v>
      </c>
      <c r="P33" s="308">
        <f t="shared" si="6"/>
        <v>256.392</v>
      </c>
      <c r="Q33" s="308">
        <f t="shared" si="7"/>
        <v>0</v>
      </c>
      <c r="R33" s="308">
        <f t="shared" si="8"/>
        <v>0</v>
      </c>
      <c r="S33" s="308">
        <f t="shared" si="9"/>
        <v>0</v>
      </c>
      <c r="T33" s="836"/>
      <c r="U33" s="837"/>
      <c r="V33" s="838"/>
    </row>
    <row r="34" spans="1:22" ht="15" customHeight="1">
      <c r="A34" s="302">
        <v>21</v>
      </c>
      <c r="B34" s="303" t="s">
        <v>840</v>
      </c>
      <c r="C34" s="6">
        <v>3076</v>
      </c>
      <c r="D34" s="6">
        <v>3076</v>
      </c>
      <c r="E34" s="308">
        <v>184.56</v>
      </c>
      <c r="F34" s="308">
        <v>147.648</v>
      </c>
      <c r="G34" s="308">
        <f t="shared" si="0"/>
        <v>332.20799999999997</v>
      </c>
      <c r="H34" s="6">
        <v>0</v>
      </c>
      <c r="I34" s="6">
        <v>0</v>
      </c>
      <c r="J34" s="6">
        <f t="shared" si="1"/>
        <v>0</v>
      </c>
      <c r="K34" s="308">
        <f t="shared" si="2"/>
        <v>184.56</v>
      </c>
      <c r="L34" s="308">
        <v>147.648</v>
      </c>
      <c r="M34" s="308">
        <f t="shared" si="3"/>
        <v>332.20799999999997</v>
      </c>
      <c r="N34" s="308">
        <f t="shared" si="4"/>
        <v>184.56</v>
      </c>
      <c r="O34" s="308">
        <f t="shared" si="5"/>
        <v>147.648</v>
      </c>
      <c r="P34" s="308">
        <f t="shared" si="6"/>
        <v>332.20799999999997</v>
      </c>
      <c r="Q34" s="308">
        <f t="shared" si="7"/>
        <v>0</v>
      </c>
      <c r="R34" s="308">
        <f t="shared" si="8"/>
        <v>0</v>
      </c>
      <c r="S34" s="308">
        <f t="shared" si="9"/>
        <v>0</v>
      </c>
      <c r="T34" s="836"/>
      <c r="U34" s="837"/>
      <c r="V34" s="838"/>
    </row>
    <row r="35" spans="1:22" ht="15" customHeight="1">
      <c r="A35" s="302">
        <v>22</v>
      </c>
      <c r="B35" s="303" t="s">
        <v>841</v>
      </c>
      <c r="C35" s="6">
        <v>1233</v>
      </c>
      <c r="D35" s="6">
        <v>1233</v>
      </c>
      <c r="E35" s="308">
        <v>73.98</v>
      </c>
      <c r="F35" s="308">
        <v>59.183999999999997</v>
      </c>
      <c r="G35" s="308">
        <f t="shared" si="0"/>
        <v>133.16399999999999</v>
      </c>
      <c r="H35" s="6">
        <v>0</v>
      </c>
      <c r="I35" s="6">
        <v>0</v>
      </c>
      <c r="J35" s="6">
        <f t="shared" si="1"/>
        <v>0</v>
      </c>
      <c r="K35" s="308">
        <f t="shared" si="2"/>
        <v>73.98</v>
      </c>
      <c r="L35" s="308">
        <v>59.183999999999997</v>
      </c>
      <c r="M35" s="308">
        <f t="shared" si="3"/>
        <v>133.16399999999999</v>
      </c>
      <c r="N35" s="308">
        <f t="shared" si="4"/>
        <v>73.98</v>
      </c>
      <c r="O35" s="308">
        <f t="shared" si="5"/>
        <v>59.183999999999997</v>
      </c>
      <c r="P35" s="308">
        <f t="shared" si="6"/>
        <v>133.16399999999999</v>
      </c>
      <c r="Q35" s="308">
        <f t="shared" si="7"/>
        <v>0</v>
      </c>
      <c r="R35" s="308">
        <f t="shared" si="8"/>
        <v>0</v>
      </c>
      <c r="S35" s="308">
        <f t="shared" si="9"/>
        <v>0</v>
      </c>
      <c r="T35" s="836"/>
      <c r="U35" s="837"/>
      <c r="V35" s="838"/>
    </row>
    <row r="36" spans="1:22" ht="15" customHeight="1">
      <c r="A36" s="302">
        <v>23</v>
      </c>
      <c r="B36" s="303" t="s">
        <v>842</v>
      </c>
      <c r="C36" s="6">
        <v>2913</v>
      </c>
      <c r="D36" s="6">
        <v>2913</v>
      </c>
      <c r="E36" s="308">
        <v>174.78</v>
      </c>
      <c r="F36" s="308">
        <v>139.82400000000001</v>
      </c>
      <c r="G36" s="308">
        <f t="shared" si="0"/>
        <v>314.60400000000004</v>
      </c>
      <c r="H36" s="6">
        <v>0</v>
      </c>
      <c r="I36" s="6">
        <v>0</v>
      </c>
      <c r="J36" s="6">
        <f t="shared" si="1"/>
        <v>0</v>
      </c>
      <c r="K36" s="308">
        <f t="shared" si="2"/>
        <v>174.78</v>
      </c>
      <c r="L36" s="308">
        <v>139.82400000000001</v>
      </c>
      <c r="M36" s="308">
        <f t="shared" si="3"/>
        <v>314.60400000000004</v>
      </c>
      <c r="N36" s="308">
        <f t="shared" si="4"/>
        <v>174.78</v>
      </c>
      <c r="O36" s="308">
        <f t="shared" si="5"/>
        <v>139.82400000000001</v>
      </c>
      <c r="P36" s="308">
        <f t="shared" si="6"/>
        <v>314.60400000000004</v>
      </c>
      <c r="Q36" s="308">
        <f t="shared" si="7"/>
        <v>0</v>
      </c>
      <c r="R36" s="308">
        <f t="shared" si="8"/>
        <v>0</v>
      </c>
      <c r="S36" s="308">
        <f t="shared" si="9"/>
        <v>0</v>
      </c>
      <c r="T36" s="836"/>
      <c r="U36" s="837"/>
      <c r="V36" s="838"/>
    </row>
    <row r="37" spans="1:22" ht="15" customHeight="1">
      <c r="A37" s="302">
        <v>24</v>
      </c>
      <c r="B37" s="303" t="s">
        <v>843</v>
      </c>
      <c r="C37" s="6">
        <v>2892</v>
      </c>
      <c r="D37" s="6">
        <v>2892</v>
      </c>
      <c r="E37" s="308">
        <v>173.52</v>
      </c>
      <c r="F37" s="308">
        <v>138.816</v>
      </c>
      <c r="G37" s="308">
        <f t="shared" si="0"/>
        <v>312.33600000000001</v>
      </c>
      <c r="H37" s="6">
        <v>0</v>
      </c>
      <c r="I37" s="6">
        <v>0</v>
      </c>
      <c r="J37" s="6">
        <f t="shared" si="1"/>
        <v>0</v>
      </c>
      <c r="K37" s="308">
        <f t="shared" si="2"/>
        <v>173.52</v>
      </c>
      <c r="L37" s="308">
        <v>138.816</v>
      </c>
      <c r="M37" s="308">
        <f t="shared" si="3"/>
        <v>312.33600000000001</v>
      </c>
      <c r="N37" s="308">
        <f t="shared" si="4"/>
        <v>173.52</v>
      </c>
      <c r="O37" s="308">
        <f t="shared" si="5"/>
        <v>138.816</v>
      </c>
      <c r="P37" s="308">
        <f t="shared" si="6"/>
        <v>312.33600000000001</v>
      </c>
      <c r="Q37" s="308">
        <f t="shared" si="7"/>
        <v>0</v>
      </c>
      <c r="R37" s="308">
        <f t="shared" si="8"/>
        <v>0</v>
      </c>
      <c r="S37" s="308">
        <f t="shared" si="9"/>
        <v>0</v>
      </c>
      <c r="T37" s="836"/>
      <c r="U37" s="837"/>
      <c r="V37" s="838"/>
    </row>
    <row r="38" spans="1:22" ht="15" customHeight="1">
      <c r="A38" s="302">
        <v>25</v>
      </c>
      <c r="B38" s="303" t="s">
        <v>844</v>
      </c>
      <c r="C38" s="6">
        <v>1733</v>
      </c>
      <c r="D38" s="6">
        <v>1733</v>
      </c>
      <c r="E38" s="308">
        <v>103.98</v>
      </c>
      <c r="F38" s="308">
        <v>83.183999999999997</v>
      </c>
      <c r="G38" s="308">
        <f t="shared" si="0"/>
        <v>187.16399999999999</v>
      </c>
      <c r="H38" s="6">
        <v>0</v>
      </c>
      <c r="I38" s="6">
        <v>0</v>
      </c>
      <c r="J38" s="6">
        <f t="shared" si="1"/>
        <v>0</v>
      </c>
      <c r="K38" s="308">
        <f t="shared" si="2"/>
        <v>103.98</v>
      </c>
      <c r="L38" s="308">
        <v>83.183999999999997</v>
      </c>
      <c r="M38" s="308">
        <f t="shared" si="3"/>
        <v>187.16399999999999</v>
      </c>
      <c r="N38" s="308">
        <f t="shared" si="4"/>
        <v>103.98</v>
      </c>
      <c r="O38" s="308">
        <f t="shared" si="5"/>
        <v>83.183999999999997</v>
      </c>
      <c r="P38" s="308">
        <f t="shared" si="6"/>
        <v>187.16399999999999</v>
      </c>
      <c r="Q38" s="308">
        <f t="shared" si="7"/>
        <v>0</v>
      </c>
      <c r="R38" s="308">
        <f t="shared" si="8"/>
        <v>0</v>
      </c>
      <c r="S38" s="308">
        <f t="shared" si="9"/>
        <v>0</v>
      </c>
      <c r="T38" s="836"/>
      <c r="U38" s="837"/>
      <c r="V38" s="838"/>
    </row>
    <row r="39" spans="1:22" ht="15" customHeight="1">
      <c r="A39" s="302">
        <v>26</v>
      </c>
      <c r="B39" s="303" t="s">
        <v>845</v>
      </c>
      <c r="C39" s="6">
        <v>4434</v>
      </c>
      <c r="D39" s="6">
        <v>4434</v>
      </c>
      <c r="E39" s="308">
        <v>266.04000000000002</v>
      </c>
      <c r="F39" s="308">
        <v>212.83199999999999</v>
      </c>
      <c r="G39" s="308">
        <f t="shared" si="0"/>
        <v>478.87200000000001</v>
      </c>
      <c r="H39" s="6">
        <v>0</v>
      </c>
      <c r="I39" s="6">
        <v>0</v>
      </c>
      <c r="J39" s="6">
        <f t="shared" si="1"/>
        <v>0</v>
      </c>
      <c r="K39" s="308">
        <f t="shared" si="2"/>
        <v>266.04000000000002</v>
      </c>
      <c r="L39" s="308">
        <v>212.83199999999999</v>
      </c>
      <c r="M39" s="308">
        <f t="shared" si="3"/>
        <v>478.87200000000001</v>
      </c>
      <c r="N39" s="308">
        <f t="shared" si="4"/>
        <v>266.04000000000002</v>
      </c>
      <c r="O39" s="308">
        <f t="shared" si="5"/>
        <v>212.83199999999999</v>
      </c>
      <c r="P39" s="308">
        <f t="shared" si="6"/>
        <v>478.87200000000001</v>
      </c>
      <c r="Q39" s="308">
        <f t="shared" si="7"/>
        <v>0</v>
      </c>
      <c r="R39" s="308">
        <f t="shared" si="8"/>
        <v>0</v>
      </c>
      <c r="S39" s="308">
        <f t="shared" si="9"/>
        <v>0</v>
      </c>
      <c r="T39" s="836"/>
      <c r="U39" s="837"/>
      <c r="V39" s="838"/>
    </row>
    <row r="40" spans="1:22" ht="15" customHeight="1">
      <c r="A40" s="302">
        <v>27</v>
      </c>
      <c r="B40" s="303" t="s">
        <v>846</v>
      </c>
      <c r="C40" s="6">
        <v>2790</v>
      </c>
      <c r="D40" s="6">
        <v>2790</v>
      </c>
      <c r="E40" s="308">
        <v>167.4</v>
      </c>
      <c r="F40" s="308">
        <v>133.91999999999999</v>
      </c>
      <c r="G40" s="308">
        <f t="shared" si="0"/>
        <v>301.32</v>
      </c>
      <c r="H40" s="6">
        <v>0</v>
      </c>
      <c r="I40" s="6">
        <v>0</v>
      </c>
      <c r="J40" s="6">
        <f t="shared" si="1"/>
        <v>0</v>
      </c>
      <c r="K40" s="308">
        <f t="shared" si="2"/>
        <v>167.4</v>
      </c>
      <c r="L40" s="308">
        <v>133.91999999999999</v>
      </c>
      <c r="M40" s="308">
        <f t="shared" si="3"/>
        <v>301.32</v>
      </c>
      <c r="N40" s="308">
        <f t="shared" si="4"/>
        <v>167.4</v>
      </c>
      <c r="O40" s="308">
        <f t="shared" si="5"/>
        <v>133.91999999999999</v>
      </c>
      <c r="P40" s="308">
        <f t="shared" si="6"/>
        <v>301.32</v>
      </c>
      <c r="Q40" s="308">
        <f t="shared" si="7"/>
        <v>0</v>
      </c>
      <c r="R40" s="308">
        <f t="shared" si="8"/>
        <v>0</v>
      </c>
      <c r="S40" s="308">
        <f t="shared" si="9"/>
        <v>0</v>
      </c>
      <c r="T40" s="836"/>
      <c r="U40" s="837"/>
      <c r="V40" s="838"/>
    </row>
    <row r="41" spans="1:22" ht="15" customHeight="1">
      <c r="A41" s="302">
        <v>28</v>
      </c>
      <c r="B41" s="303" t="s">
        <v>847</v>
      </c>
      <c r="C41" s="6">
        <v>3979</v>
      </c>
      <c r="D41" s="6">
        <v>3979</v>
      </c>
      <c r="E41" s="308">
        <v>238.74</v>
      </c>
      <c r="F41" s="308">
        <v>190.99199999999999</v>
      </c>
      <c r="G41" s="308">
        <f t="shared" si="0"/>
        <v>429.73199999999997</v>
      </c>
      <c r="H41" s="6">
        <v>0</v>
      </c>
      <c r="I41" s="6">
        <v>0</v>
      </c>
      <c r="J41" s="6">
        <f t="shared" si="1"/>
        <v>0</v>
      </c>
      <c r="K41" s="308">
        <f t="shared" si="2"/>
        <v>238.74</v>
      </c>
      <c r="L41" s="308">
        <v>190.99199999999999</v>
      </c>
      <c r="M41" s="308">
        <f t="shared" si="3"/>
        <v>429.73199999999997</v>
      </c>
      <c r="N41" s="308">
        <f t="shared" si="4"/>
        <v>238.74</v>
      </c>
      <c r="O41" s="308">
        <f t="shared" si="5"/>
        <v>190.99199999999999</v>
      </c>
      <c r="P41" s="308">
        <f t="shared" si="6"/>
        <v>429.73199999999997</v>
      </c>
      <c r="Q41" s="308">
        <f t="shared" si="7"/>
        <v>0</v>
      </c>
      <c r="R41" s="308">
        <f t="shared" si="8"/>
        <v>0</v>
      </c>
      <c r="S41" s="308">
        <f t="shared" si="9"/>
        <v>0</v>
      </c>
      <c r="T41" s="836"/>
      <c r="U41" s="837"/>
      <c r="V41" s="838"/>
    </row>
    <row r="42" spans="1:22" ht="15" customHeight="1">
      <c r="A42" s="302">
        <v>29</v>
      </c>
      <c r="B42" s="303" t="s">
        <v>848</v>
      </c>
      <c r="C42" s="6">
        <v>2989</v>
      </c>
      <c r="D42" s="6">
        <v>2989</v>
      </c>
      <c r="E42" s="308">
        <v>179.34</v>
      </c>
      <c r="F42" s="308">
        <v>143.47200000000001</v>
      </c>
      <c r="G42" s="308">
        <f t="shared" si="0"/>
        <v>322.81200000000001</v>
      </c>
      <c r="H42" s="6">
        <v>0</v>
      </c>
      <c r="I42" s="6">
        <v>0</v>
      </c>
      <c r="J42" s="6">
        <f t="shared" si="1"/>
        <v>0</v>
      </c>
      <c r="K42" s="308">
        <f t="shared" si="2"/>
        <v>179.34</v>
      </c>
      <c r="L42" s="308">
        <v>143.47200000000001</v>
      </c>
      <c r="M42" s="308">
        <f t="shared" si="3"/>
        <v>322.81200000000001</v>
      </c>
      <c r="N42" s="308">
        <f t="shared" si="4"/>
        <v>179.34</v>
      </c>
      <c r="O42" s="308">
        <f t="shared" si="5"/>
        <v>143.47200000000001</v>
      </c>
      <c r="P42" s="308">
        <f t="shared" si="6"/>
        <v>322.81200000000001</v>
      </c>
      <c r="Q42" s="308">
        <f t="shared" si="7"/>
        <v>0</v>
      </c>
      <c r="R42" s="308">
        <f t="shared" si="8"/>
        <v>0</v>
      </c>
      <c r="S42" s="308">
        <f t="shared" si="9"/>
        <v>0</v>
      </c>
      <c r="T42" s="836"/>
      <c r="U42" s="837"/>
      <c r="V42" s="838"/>
    </row>
    <row r="43" spans="1:22" ht="15" customHeight="1">
      <c r="A43" s="302">
        <v>30</v>
      </c>
      <c r="B43" s="303" t="s">
        <v>849</v>
      </c>
      <c r="C43" s="6">
        <v>4359</v>
      </c>
      <c r="D43" s="6">
        <v>4359</v>
      </c>
      <c r="E43" s="308">
        <v>261.54000000000002</v>
      </c>
      <c r="F43" s="308">
        <v>209.232</v>
      </c>
      <c r="G43" s="308">
        <f t="shared" si="0"/>
        <v>470.77200000000005</v>
      </c>
      <c r="H43" s="6">
        <v>0</v>
      </c>
      <c r="I43" s="6">
        <v>0</v>
      </c>
      <c r="J43" s="6">
        <f t="shared" si="1"/>
        <v>0</v>
      </c>
      <c r="K43" s="308">
        <f t="shared" si="2"/>
        <v>261.54000000000002</v>
      </c>
      <c r="L43" s="308">
        <v>209.232</v>
      </c>
      <c r="M43" s="308">
        <f t="shared" si="3"/>
        <v>470.77200000000005</v>
      </c>
      <c r="N43" s="308">
        <f t="shared" si="4"/>
        <v>261.54000000000002</v>
      </c>
      <c r="O43" s="308">
        <f t="shared" si="5"/>
        <v>209.232</v>
      </c>
      <c r="P43" s="308">
        <f t="shared" si="6"/>
        <v>470.77200000000005</v>
      </c>
      <c r="Q43" s="308">
        <f t="shared" si="7"/>
        <v>0</v>
      </c>
      <c r="R43" s="308">
        <f t="shared" si="8"/>
        <v>0</v>
      </c>
      <c r="S43" s="308">
        <f t="shared" si="9"/>
        <v>0</v>
      </c>
      <c r="T43" s="836"/>
      <c r="U43" s="837"/>
      <c r="V43" s="838"/>
    </row>
    <row r="44" spans="1:22" ht="15" customHeight="1">
      <c r="A44" s="302">
        <v>31</v>
      </c>
      <c r="B44" s="303" t="s">
        <v>850</v>
      </c>
      <c r="C44" s="16">
        <v>4544</v>
      </c>
      <c r="D44" s="16">
        <v>4544</v>
      </c>
      <c r="E44" s="308">
        <v>272.64</v>
      </c>
      <c r="F44" s="308">
        <v>218.11199999999999</v>
      </c>
      <c r="G44" s="308">
        <f t="shared" si="0"/>
        <v>490.75199999999995</v>
      </c>
      <c r="H44" s="6">
        <v>0</v>
      </c>
      <c r="I44" s="6">
        <v>0</v>
      </c>
      <c r="J44" s="6">
        <f t="shared" si="1"/>
        <v>0</v>
      </c>
      <c r="K44" s="308">
        <f t="shared" si="2"/>
        <v>272.64</v>
      </c>
      <c r="L44" s="308">
        <v>218.11199999999999</v>
      </c>
      <c r="M44" s="308">
        <f t="shared" si="3"/>
        <v>490.75199999999995</v>
      </c>
      <c r="N44" s="308">
        <f t="shared" si="4"/>
        <v>272.64</v>
      </c>
      <c r="O44" s="308">
        <f t="shared" si="5"/>
        <v>218.11199999999999</v>
      </c>
      <c r="P44" s="308">
        <f t="shared" si="6"/>
        <v>490.75199999999995</v>
      </c>
      <c r="Q44" s="308">
        <f t="shared" si="7"/>
        <v>0</v>
      </c>
      <c r="R44" s="308">
        <f t="shared" si="8"/>
        <v>0</v>
      </c>
      <c r="S44" s="308">
        <f t="shared" si="9"/>
        <v>0</v>
      </c>
      <c r="T44" s="836"/>
      <c r="U44" s="837"/>
      <c r="V44" s="838"/>
    </row>
    <row r="45" spans="1:22" ht="15" customHeight="1">
      <c r="A45" s="302">
        <v>32</v>
      </c>
      <c r="B45" s="303" t="s">
        <v>851</v>
      </c>
      <c r="C45" s="6">
        <v>2992</v>
      </c>
      <c r="D45" s="6">
        <v>2992</v>
      </c>
      <c r="E45" s="308">
        <v>179.52</v>
      </c>
      <c r="F45" s="308">
        <v>143.61600000000001</v>
      </c>
      <c r="G45" s="308">
        <f t="shared" si="0"/>
        <v>323.13600000000002</v>
      </c>
      <c r="H45" s="6">
        <v>0</v>
      </c>
      <c r="I45" s="6">
        <v>0</v>
      </c>
      <c r="J45" s="6">
        <f t="shared" si="1"/>
        <v>0</v>
      </c>
      <c r="K45" s="308">
        <f t="shared" si="2"/>
        <v>179.52</v>
      </c>
      <c r="L45" s="308">
        <v>143.61600000000001</v>
      </c>
      <c r="M45" s="308">
        <f t="shared" si="3"/>
        <v>323.13600000000002</v>
      </c>
      <c r="N45" s="308">
        <f t="shared" si="4"/>
        <v>179.52</v>
      </c>
      <c r="O45" s="308">
        <f t="shared" si="5"/>
        <v>143.61600000000001</v>
      </c>
      <c r="P45" s="308">
        <f t="shared" si="6"/>
        <v>323.13600000000002</v>
      </c>
      <c r="Q45" s="308">
        <f t="shared" si="7"/>
        <v>0</v>
      </c>
      <c r="R45" s="308">
        <f t="shared" si="8"/>
        <v>0</v>
      </c>
      <c r="S45" s="308">
        <f t="shared" si="9"/>
        <v>0</v>
      </c>
      <c r="T45" s="839"/>
      <c r="U45" s="840"/>
      <c r="V45" s="841"/>
    </row>
    <row r="46" spans="1:22" ht="15" customHeight="1">
      <c r="A46" s="304"/>
      <c r="B46" s="305" t="s">
        <v>84</v>
      </c>
      <c r="C46" s="25">
        <v>81225</v>
      </c>
      <c r="D46" s="25">
        <v>81225</v>
      </c>
      <c r="E46" s="363">
        <v>4873.5</v>
      </c>
      <c r="F46" s="363">
        <v>3898.8</v>
      </c>
      <c r="G46" s="363">
        <f t="shared" si="0"/>
        <v>8772.2999999999993</v>
      </c>
      <c r="H46" s="6">
        <v>0</v>
      </c>
      <c r="I46" s="6">
        <v>0</v>
      </c>
      <c r="J46" s="6">
        <f t="shared" si="1"/>
        <v>0</v>
      </c>
      <c r="K46" s="363">
        <f>D46*600*10/100000</f>
        <v>4873.5</v>
      </c>
      <c r="L46" s="363">
        <v>3898.8</v>
      </c>
      <c r="M46" s="363">
        <f t="shared" si="3"/>
        <v>8772.2999999999993</v>
      </c>
      <c r="N46" s="363">
        <f t="shared" si="4"/>
        <v>4873.5</v>
      </c>
      <c r="O46" s="363">
        <f t="shared" si="5"/>
        <v>3898.8</v>
      </c>
      <c r="P46" s="363">
        <f t="shared" si="6"/>
        <v>8772.2999999999993</v>
      </c>
      <c r="Q46" s="363">
        <f t="shared" si="7"/>
        <v>0</v>
      </c>
      <c r="R46" s="363">
        <f t="shared" si="8"/>
        <v>0</v>
      </c>
      <c r="S46" s="363">
        <f t="shared" si="9"/>
        <v>0</v>
      </c>
      <c r="T46" s="6"/>
      <c r="U46" s="6"/>
      <c r="V46" s="6"/>
    </row>
    <row r="47" spans="1:22" ht="32.25" customHeight="1">
      <c r="A47" s="832" t="s">
        <v>1035</v>
      </c>
      <c r="B47" s="832"/>
      <c r="C47" s="832"/>
      <c r="D47" s="832"/>
      <c r="E47" s="832"/>
      <c r="F47" s="832"/>
      <c r="G47" s="832"/>
      <c r="H47" s="832"/>
      <c r="I47" s="832"/>
      <c r="J47" s="832"/>
      <c r="K47" s="832"/>
      <c r="L47" s="832"/>
      <c r="M47" s="832"/>
      <c r="N47" s="832"/>
      <c r="O47" s="832"/>
      <c r="P47" s="832"/>
      <c r="Q47" s="832"/>
      <c r="R47" s="832"/>
      <c r="S47" s="832"/>
      <c r="T47" s="832"/>
      <c r="U47" s="832"/>
      <c r="V47" s="832"/>
    </row>
    <row r="48" spans="1:22" ht="15">
      <c r="S48" s="645" t="s">
        <v>1026</v>
      </c>
      <c r="T48" s="645"/>
      <c r="U48" s="645"/>
      <c r="V48" s="645"/>
    </row>
    <row r="49" spans="1:22" ht="15">
      <c r="A49" s="12"/>
      <c r="B49" s="12"/>
      <c r="C49" s="12"/>
      <c r="D49" s="12"/>
      <c r="E49" s="12"/>
      <c r="F49" s="12"/>
      <c r="G49" s="12"/>
      <c r="H49" s="12"/>
      <c r="I49" s="12"/>
      <c r="J49" s="12"/>
      <c r="K49" s="12"/>
      <c r="L49" s="12"/>
      <c r="M49" s="12"/>
      <c r="N49" s="13"/>
      <c r="O49" s="13"/>
      <c r="P49" s="644" t="s">
        <v>1025</v>
      </c>
      <c r="Q49" s="644"/>
      <c r="S49" s="645" t="s">
        <v>1010</v>
      </c>
      <c r="T49" s="645"/>
      <c r="U49" s="645"/>
      <c r="V49" s="645"/>
    </row>
    <row r="50" spans="1:22">
      <c r="A50" s="650"/>
      <c r="B50" s="650"/>
      <c r="C50" s="650"/>
      <c r="D50" s="650"/>
      <c r="E50" s="650"/>
      <c r="F50" s="650"/>
      <c r="G50" s="650"/>
      <c r="H50" s="650"/>
      <c r="I50" s="650"/>
      <c r="J50" s="650"/>
      <c r="K50" s="650"/>
      <c r="L50" s="650"/>
      <c r="M50" s="650"/>
      <c r="N50" s="650"/>
      <c r="O50" s="650"/>
      <c r="P50" s="650"/>
      <c r="Q50" s="650"/>
      <c r="R50" s="721"/>
      <c r="S50" s="722"/>
    </row>
    <row r="51" spans="1:22">
      <c r="A51" s="650"/>
      <c r="B51" s="650"/>
      <c r="C51" s="650"/>
      <c r="D51" s="650"/>
      <c r="E51" s="650"/>
      <c r="F51" s="650"/>
      <c r="G51" s="650"/>
      <c r="H51" s="650"/>
      <c r="I51" s="650"/>
      <c r="J51" s="650"/>
      <c r="K51" s="650"/>
      <c r="L51" s="650"/>
      <c r="M51" s="650"/>
      <c r="N51" s="650"/>
      <c r="O51" s="650"/>
      <c r="P51" s="650"/>
      <c r="Q51" s="650"/>
    </row>
    <row r="52" spans="1:22" ht="15">
      <c r="O52" s="708"/>
      <c r="P52" s="708"/>
      <c r="Q52" s="708"/>
      <c r="S52" s="645" t="s">
        <v>1027</v>
      </c>
      <c r="T52" s="645"/>
      <c r="U52" s="645"/>
      <c r="V52" s="645"/>
    </row>
    <row r="53" spans="1:22">
      <c r="E53" s="360"/>
      <c r="F53" s="360"/>
      <c r="K53" s="405"/>
      <c r="O53" s="583"/>
    </row>
  </sheetData>
  <mergeCells count="29">
    <mergeCell ref="A11:A12"/>
    <mergeCell ref="P10:S10"/>
    <mergeCell ref="K11:M11"/>
    <mergeCell ref="D11:D12"/>
    <mergeCell ref="H11:J11"/>
    <mergeCell ref="Q11:S11"/>
    <mergeCell ref="E11:G11"/>
    <mergeCell ref="Q1:S1"/>
    <mergeCell ref="A3:Q3"/>
    <mergeCell ref="A5:Q5"/>
    <mergeCell ref="A8:S8"/>
    <mergeCell ref="P9:S9"/>
    <mergeCell ref="A4:P4"/>
    <mergeCell ref="V11:V12"/>
    <mergeCell ref="U11:U12"/>
    <mergeCell ref="T11:T12"/>
    <mergeCell ref="A47:V47"/>
    <mergeCell ref="O52:Q52"/>
    <mergeCell ref="P49:Q49"/>
    <mergeCell ref="A50:Q50"/>
    <mergeCell ref="A51:Q51"/>
    <mergeCell ref="S52:V52"/>
    <mergeCell ref="R50:S50"/>
    <mergeCell ref="T14:V45"/>
    <mergeCell ref="S49:V49"/>
    <mergeCell ref="S48:V48"/>
    <mergeCell ref="C11:C12"/>
    <mergeCell ref="B11:B12"/>
    <mergeCell ref="N11:P11"/>
  </mergeCells>
  <printOptions horizontalCentered="1"/>
  <pageMargins left="0.70866141732283472" right="0.70866141732283472" top="0.23622047244094491" bottom="0" header="0.31496062992125984" footer="0.31496062992125984"/>
  <pageSetup paperSize="9" scale="6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V52"/>
  <sheetViews>
    <sheetView topLeftCell="D25" zoomScaleSheetLayoutView="70" workbookViewId="0">
      <selection activeCell="V45" sqref="V45"/>
    </sheetView>
  </sheetViews>
  <sheetFormatPr defaultRowHeight="13.2"/>
  <cols>
    <col min="1" max="1" width="7" customWidth="1"/>
    <col min="2" max="2" width="14.6640625" customWidth="1"/>
    <col min="3" max="3" width="12.6640625" customWidth="1"/>
    <col min="4" max="4" width="11.109375" customWidth="1"/>
    <col min="5" max="6" width="9.6640625" customWidth="1"/>
    <col min="7" max="7" width="9.33203125" customWidth="1"/>
    <col min="8" max="12" width="9.33203125" bestFit="1" customWidth="1"/>
    <col min="13" max="14" width="9.6640625" bestFit="1" customWidth="1"/>
    <col min="15" max="19" width="9.33203125" bestFit="1" customWidth="1"/>
    <col min="20" max="20" width="10.44140625" customWidth="1"/>
    <col min="21" max="21" width="11.109375" customWidth="1"/>
    <col min="22" max="22" width="11.88671875" customWidth="1"/>
  </cols>
  <sheetData>
    <row r="1" spans="1:22" ht="15.6">
      <c r="Q1" s="842" t="s">
        <v>201</v>
      </c>
      <c r="R1" s="842"/>
      <c r="S1" s="842"/>
    </row>
    <row r="3" spans="1:22" ht="15">
      <c r="A3" s="645" t="s">
        <v>0</v>
      </c>
      <c r="B3" s="645"/>
      <c r="C3" s="645"/>
      <c r="D3" s="645"/>
      <c r="E3" s="645"/>
      <c r="F3" s="645"/>
      <c r="G3" s="645"/>
      <c r="H3" s="645"/>
      <c r="I3" s="645"/>
      <c r="J3" s="645"/>
      <c r="K3" s="645"/>
      <c r="L3" s="645"/>
      <c r="M3" s="645"/>
      <c r="N3" s="645"/>
      <c r="O3" s="645"/>
      <c r="P3" s="645"/>
      <c r="Q3" s="645"/>
    </row>
    <row r="4" spans="1:22" ht="21">
      <c r="A4" s="770" t="s">
        <v>652</v>
      </c>
      <c r="B4" s="770"/>
      <c r="C4" s="770"/>
      <c r="D4" s="770"/>
      <c r="E4" s="770"/>
      <c r="F4" s="770"/>
      <c r="G4" s="770"/>
      <c r="H4" s="770"/>
      <c r="I4" s="770"/>
      <c r="J4" s="770"/>
      <c r="K4" s="770"/>
      <c r="L4" s="770"/>
      <c r="M4" s="770"/>
      <c r="N4" s="770"/>
      <c r="O4" s="770"/>
      <c r="P4" s="770"/>
      <c r="Q4" s="36"/>
    </row>
    <row r="5" spans="1:22" ht="15.6">
      <c r="A5" s="843" t="s">
        <v>941</v>
      </c>
      <c r="B5" s="843"/>
      <c r="C5" s="843"/>
      <c r="D5" s="843"/>
      <c r="E5" s="843"/>
      <c r="F5" s="843"/>
      <c r="G5" s="843"/>
      <c r="H5" s="843"/>
      <c r="I5" s="843"/>
      <c r="J5" s="843"/>
      <c r="K5" s="843"/>
      <c r="L5" s="843"/>
      <c r="M5" s="843"/>
      <c r="N5" s="843"/>
      <c r="O5" s="843"/>
      <c r="P5" s="843"/>
      <c r="Q5" s="843"/>
    </row>
    <row r="6" spans="1:22">
      <c r="A6" s="29"/>
      <c r="B6" s="29"/>
      <c r="C6" s="140"/>
      <c r="D6" s="29"/>
      <c r="E6" s="29"/>
      <c r="F6" s="29"/>
      <c r="G6" s="29"/>
      <c r="H6" s="29"/>
      <c r="I6" s="29"/>
      <c r="J6" s="29"/>
      <c r="K6" s="29"/>
      <c r="L6" s="29"/>
      <c r="M6" s="29"/>
      <c r="N6" s="29"/>
      <c r="O6" s="29"/>
      <c r="P6" s="29"/>
      <c r="Q6" s="29"/>
      <c r="U6" s="29"/>
    </row>
    <row r="7" spans="1:22" ht="15.6">
      <c r="A7" s="706" t="s">
        <v>441</v>
      </c>
      <c r="B7" s="706"/>
      <c r="C7" s="706"/>
      <c r="D7" s="706"/>
      <c r="E7" s="706"/>
      <c r="F7" s="706"/>
      <c r="G7" s="706"/>
      <c r="H7" s="706"/>
      <c r="I7" s="706"/>
      <c r="J7" s="706"/>
      <c r="K7" s="706"/>
      <c r="L7" s="706"/>
      <c r="M7" s="706"/>
      <c r="N7" s="706"/>
      <c r="O7" s="706"/>
      <c r="P7" s="706"/>
      <c r="Q7" s="706"/>
      <c r="R7" s="706"/>
      <c r="S7" s="706"/>
    </row>
    <row r="8" spans="1:22" ht="15.6">
      <c r="A8" s="39"/>
      <c r="B8" s="33"/>
      <c r="C8" s="33"/>
      <c r="D8" s="33"/>
      <c r="E8" s="33"/>
      <c r="F8" s="33"/>
      <c r="G8" s="33"/>
      <c r="H8" s="33"/>
      <c r="I8" s="33"/>
      <c r="J8" s="33"/>
      <c r="K8" s="33"/>
      <c r="L8" s="33"/>
      <c r="M8" s="33"/>
      <c r="N8" s="33"/>
      <c r="O8" s="33"/>
      <c r="P8" s="844" t="s">
        <v>219</v>
      </c>
      <c r="Q8" s="844"/>
      <c r="R8" s="844"/>
      <c r="S8" s="844"/>
      <c r="U8" s="33"/>
    </row>
    <row r="9" spans="1:22">
      <c r="P9" s="808" t="s">
        <v>973</v>
      </c>
      <c r="Q9" s="808"/>
      <c r="R9" s="808"/>
      <c r="S9" s="808"/>
    </row>
    <row r="10" spans="1:22" ht="28.5" customHeight="1">
      <c r="A10" s="738" t="s">
        <v>19</v>
      </c>
      <c r="B10" s="781" t="s">
        <v>199</v>
      </c>
      <c r="C10" s="781" t="s">
        <v>374</v>
      </c>
      <c r="D10" s="781" t="s">
        <v>485</v>
      </c>
      <c r="E10" s="702" t="s">
        <v>679</v>
      </c>
      <c r="F10" s="702"/>
      <c r="G10" s="702"/>
      <c r="H10" s="688" t="s">
        <v>678</v>
      </c>
      <c r="I10" s="790"/>
      <c r="J10" s="689"/>
      <c r="K10" s="734" t="s">
        <v>376</v>
      </c>
      <c r="L10" s="735"/>
      <c r="M10" s="830"/>
      <c r="N10" s="731" t="s">
        <v>152</v>
      </c>
      <c r="O10" s="732"/>
      <c r="P10" s="733"/>
      <c r="Q10" s="690" t="s">
        <v>975</v>
      </c>
      <c r="R10" s="690"/>
      <c r="S10" s="690"/>
      <c r="T10" s="781" t="s">
        <v>246</v>
      </c>
      <c r="U10" s="781" t="s">
        <v>430</v>
      </c>
      <c r="V10" s="781" t="s">
        <v>377</v>
      </c>
    </row>
    <row r="11" spans="1:22" ht="50.25" customHeight="1">
      <c r="A11" s="740"/>
      <c r="B11" s="782"/>
      <c r="C11" s="782"/>
      <c r="D11" s="782"/>
      <c r="E11" s="546" t="s">
        <v>172</v>
      </c>
      <c r="F11" s="546" t="s">
        <v>200</v>
      </c>
      <c r="G11" s="546" t="s">
        <v>15</v>
      </c>
      <c r="H11" s="546" t="s">
        <v>172</v>
      </c>
      <c r="I11" s="546" t="s">
        <v>200</v>
      </c>
      <c r="J11" s="546" t="s">
        <v>15</v>
      </c>
      <c r="K11" s="546" t="s">
        <v>172</v>
      </c>
      <c r="L11" s="546" t="s">
        <v>200</v>
      </c>
      <c r="M11" s="546" t="s">
        <v>15</v>
      </c>
      <c r="N11" s="546" t="s">
        <v>172</v>
      </c>
      <c r="O11" s="546" t="s">
        <v>200</v>
      </c>
      <c r="P11" s="546" t="s">
        <v>15</v>
      </c>
      <c r="Q11" s="546" t="s">
        <v>881</v>
      </c>
      <c r="R11" s="546" t="s">
        <v>977</v>
      </c>
      <c r="S11" s="546" t="s">
        <v>976</v>
      </c>
      <c r="T11" s="782"/>
      <c r="U11" s="782"/>
      <c r="V11" s="782"/>
    </row>
    <row r="12" spans="1:22">
      <c r="A12" s="139">
        <v>1</v>
      </c>
      <c r="B12" s="91">
        <v>2</v>
      </c>
      <c r="C12" s="5">
        <v>3</v>
      </c>
      <c r="D12" s="139">
        <v>4</v>
      </c>
      <c r="E12" s="91">
        <v>5</v>
      </c>
      <c r="F12" s="5">
        <v>6</v>
      </c>
      <c r="G12" s="139">
        <v>7</v>
      </c>
      <c r="H12" s="91">
        <v>8</v>
      </c>
      <c r="I12" s="5">
        <v>9</v>
      </c>
      <c r="J12" s="139">
        <v>10</v>
      </c>
      <c r="K12" s="91">
        <v>11</v>
      </c>
      <c r="L12" s="5">
        <v>12</v>
      </c>
      <c r="M12" s="139">
        <v>13</v>
      </c>
      <c r="N12" s="91">
        <v>14</v>
      </c>
      <c r="O12" s="5">
        <v>15</v>
      </c>
      <c r="P12" s="139">
        <v>16</v>
      </c>
      <c r="Q12" s="91">
        <v>17</v>
      </c>
      <c r="R12" s="5">
        <v>18</v>
      </c>
      <c r="S12" s="139">
        <v>19</v>
      </c>
      <c r="T12" s="91">
        <v>20</v>
      </c>
      <c r="U12" s="139">
        <v>21</v>
      </c>
      <c r="V12" s="91">
        <v>22</v>
      </c>
    </row>
    <row r="13" spans="1:22" ht="15" customHeight="1">
      <c r="A13" s="302">
        <v>1</v>
      </c>
      <c r="B13" s="303" t="s">
        <v>820</v>
      </c>
      <c r="C13" s="6">
        <v>809</v>
      </c>
      <c r="D13" s="6">
        <v>809</v>
      </c>
      <c r="E13" s="308">
        <f>D13*600*10/100000</f>
        <v>48.54</v>
      </c>
      <c r="F13" s="308">
        <f>D13*12*400/100000</f>
        <v>38.832000000000001</v>
      </c>
      <c r="G13" s="308">
        <f>E13+F13</f>
        <v>87.372</v>
      </c>
      <c r="H13" s="308">
        <v>0</v>
      </c>
      <c r="I13" s="308">
        <v>0</v>
      </c>
      <c r="J13" s="308">
        <f>H13+I13</f>
        <v>0</v>
      </c>
      <c r="K13" s="308">
        <f>D13*10*600/100000</f>
        <v>48.54</v>
      </c>
      <c r="L13" s="308">
        <v>38.832000000000001</v>
      </c>
      <c r="M13" s="308">
        <f>K13+L13</f>
        <v>87.372</v>
      </c>
      <c r="N13" s="308">
        <f>D13*10*600/100000</f>
        <v>48.54</v>
      </c>
      <c r="O13" s="308">
        <f>D13*12*400/100000</f>
        <v>38.832000000000001</v>
      </c>
      <c r="P13" s="308">
        <f>N13+O13</f>
        <v>87.372</v>
      </c>
      <c r="Q13" s="308">
        <f>H13+K13-N13</f>
        <v>0</v>
      </c>
      <c r="R13" s="308">
        <f>I13+L13-O13</f>
        <v>0</v>
      </c>
      <c r="S13" s="308">
        <f>J13+M13-P13</f>
        <v>0</v>
      </c>
      <c r="T13" s="833" t="s">
        <v>858</v>
      </c>
      <c r="U13" s="834"/>
      <c r="V13" s="835"/>
    </row>
    <row r="14" spans="1:22" ht="15" customHeight="1">
      <c r="A14" s="302">
        <v>2</v>
      </c>
      <c r="B14" s="303" t="s">
        <v>821</v>
      </c>
      <c r="C14" s="6">
        <v>1062</v>
      </c>
      <c r="D14" s="6">
        <v>1062</v>
      </c>
      <c r="E14" s="308">
        <f t="shared" ref="E14:E45" si="0">D14*600*10/100000</f>
        <v>63.72</v>
      </c>
      <c r="F14" s="308">
        <f t="shared" ref="F14:F45" si="1">D14*12*400/100000</f>
        <v>50.975999999999999</v>
      </c>
      <c r="G14" s="308">
        <f t="shared" ref="G14:G45" si="2">E14+F14</f>
        <v>114.696</v>
      </c>
      <c r="H14" s="308">
        <v>0</v>
      </c>
      <c r="I14" s="308">
        <v>0</v>
      </c>
      <c r="J14" s="308">
        <f t="shared" ref="J14:J45" si="3">H14+I14</f>
        <v>0</v>
      </c>
      <c r="K14" s="308">
        <f t="shared" ref="K14:K45" si="4">D14*10*600/100000</f>
        <v>63.72</v>
      </c>
      <c r="L14" s="308">
        <v>50.975999999999999</v>
      </c>
      <c r="M14" s="308">
        <f t="shared" ref="M14:M45" si="5">K14+L14</f>
        <v>114.696</v>
      </c>
      <c r="N14" s="308">
        <f t="shared" ref="N14:N45" si="6">D14*10*600/100000</f>
        <v>63.72</v>
      </c>
      <c r="O14" s="308">
        <f t="shared" ref="O14:O45" si="7">D14*12*400/100000</f>
        <v>50.975999999999999</v>
      </c>
      <c r="P14" s="308">
        <f t="shared" ref="P14:P45" si="8">N14+O14</f>
        <v>114.696</v>
      </c>
      <c r="Q14" s="308">
        <f t="shared" ref="Q14:Q45" si="9">H14+K14-N14</f>
        <v>0</v>
      </c>
      <c r="R14" s="308">
        <f t="shared" ref="R14:R45" si="10">I14+L14-O14</f>
        <v>0</v>
      </c>
      <c r="S14" s="308">
        <f t="shared" ref="S14:S45" si="11">J14+M14-P14</f>
        <v>0</v>
      </c>
      <c r="T14" s="836"/>
      <c r="U14" s="837"/>
      <c r="V14" s="838"/>
    </row>
    <row r="15" spans="1:22" ht="15" customHeight="1">
      <c r="A15" s="302">
        <v>3</v>
      </c>
      <c r="B15" s="303" t="s">
        <v>822</v>
      </c>
      <c r="C15" s="6">
        <v>1506</v>
      </c>
      <c r="D15" s="6">
        <v>1506</v>
      </c>
      <c r="E15" s="308">
        <f t="shared" si="0"/>
        <v>90.36</v>
      </c>
      <c r="F15" s="308">
        <f t="shared" si="1"/>
        <v>72.287999999999997</v>
      </c>
      <c r="G15" s="308">
        <f t="shared" si="2"/>
        <v>162.648</v>
      </c>
      <c r="H15" s="308">
        <v>0</v>
      </c>
      <c r="I15" s="308">
        <v>0</v>
      </c>
      <c r="J15" s="308">
        <f t="shared" si="3"/>
        <v>0</v>
      </c>
      <c r="K15" s="308">
        <f t="shared" si="4"/>
        <v>90.36</v>
      </c>
      <c r="L15" s="308">
        <v>72.287999999999997</v>
      </c>
      <c r="M15" s="308">
        <f t="shared" si="5"/>
        <v>162.648</v>
      </c>
      <c r="N15" s="308">
        <f t="shared" si="6"/>
        <v>90.36</v>
      </c>
      <c r="O15" s="308">
        <f t="shared" si="7"/>
        <v>72.287999999999997</v>
      </c>
      <c r="P15" s="308">
        <f t="shared" si="8"/>
        <v>162.648</v>
      </c>
      <c r="Q15" s="308">
        <f t="shared" si="9"/>
        <v>0</v>
      </c>
      <c r="R15" s="308">
        <f t="shared" si="10"/>
        <v>0</v>
      </c>
      <c r="S15" s="308">
        <f t="shared" si="11"/>
        <v>0</v>
      </c>
      <c r="T15" s="836"/>
      <c r="U15" s="837"/>
      <c r="V15" s="838"/>
    </row>
    <row r="16" spans="1:22" ht="15" customHeight="1">
      <c r="A16" s="302">
        <v>4</v>
      </c>
      <c r="B16" s="303" t="s">
        <v>823</v>
      </c>
      <c r="C16" s="6">
        <v>1800</v>
      </c>
      <c r="D16" s="6">
        <v>1800</v>
      </c>
      <c r="E16" s="308">
        <f t="shared" si="0"/>
        <v>108</v>
      </c>
      <c r="F16" s="308">
        <f t="shared" si="1"/>
        <v>86.4</v>
      </c>
      <c r="G16" s="308">
        <f t="shared" si="2"/>
        <v>194.4</v>
      </c>
      <c r="H16" s="308">
        <v>0</v>
      </c>
      <c r="I16" s="308">
        <v>0</v>
      </c>
      <c r="J16" s="308">
        <f t="shared" si="3"/>
        <v>0</v>
      </c>
      <c r="K16" s="308">
        <f t="shared" si="4"/>
        <v>108</v>
      </c>
      <c r="L16" s="308">
        <v>86.4</v>
      </c>
      <c r="M16" s="308">
        <f t="shared" si="5"/>
        <v>194.4</v>
      </c>
      <c r="N16" s="308">
        <f t="shared" si="6"/>
        <v>108</v>
      </c>
      <c r="O16" s="308">
        <f t="shared" si="7"/>
        <v>86.4</v>
      </c>
      <c r="P16" s="308">
        <f t="shared" si="8"/>
        <v>194.4</v>
      </c>
      <c r="Q16" s="308">
        <f t="shared" si="9"/>
        <v>0</v>
      </c>
      <c r="R16" s="308">
        <f t="shared" si="10"/>
        <v>0</v>
      </c>
      <c r="S16" s="308">
        <f t="shared" si="11"/>
        <v>0</v>
      </c>
      <c r="T16" s="836"/>
      <c r="U16" s="837"/>
      <c r="V16" s="838"/>
    </row>
    <row r="17" spans="1:22" ht="15" customHeight="1">
      <c r="A17" s="302">
        <v>5</v>
      </c>
      <c r="B17" s="303" t="s">
        <v>824</v>
      </c>
      <c r="C17" s="6">
        <v>1492</v>
      </c>
      <c r="D17" s="6">
        <v>1492</v>
      </c>
      <c r="E17" s="308">
        <f t="shared" si="0"/>
        <v>89.52</v>
      </c>
      <c r="F17" s="308">
        <f t="shared" si="1"/>
        <v>71.616</v>
      </c>
      <c r="G17" s="308">
        <f t="shared" si="2"/>
        <v>161.136</v>
      </c>
      <c r="H17" s="308">
        <v>0</v>
      </c>
      <c r="I17" s="308">
        <v>0</v>
      </c>
      <c r="J17" s="308">
        <f t="shared" si="3"/>
        <v>0</v>
      </c>
      <c r="K17" s="308">
        <f t="shared" si="4"/>
        <v>89.52</v>
      </c>
      <c r="L17" s="308">
        <v>71.616</v>
      </c>
      <c r="M17" s="308">
        <f t="shared" si="5"/>
        <v>161.136</v>
      </c>
      <c r="N17" s="308">
        <f t="shared" si="6"/>
        <v>89.52</v>
      </c>
      <c r="O17" s="308">
        <f t="shared" si="7"/>
        <v>71.616</v>
      </c>
      <c r="P17" s="308">
        <f t="shared" si="8"/>
        <v>161.136</v>
      </c>
      <c r="Q17" s="308">
        <f t="shared" si="9"/>
        <v>0</v>
      </c>
      <c r="R17" s="308">
        <f t="shared" si="10"/>
        <v>0</v>
      </c>
      <c r="S17" s="308">
        <f t="shared" si="11"/>
        <v>0</v>
      </c>
      <c r="T17" s="836"/>
      <c r="U17" s="837"/>
      <c r="V17" s="838"/>
    </row>
    <row r="18" spans="1:22" ht="15" customHeight="1">
      <c r="A18" s="302">
        <v>6</v>
      </c>
      <c r="B18" s="303" t="s">
        <v>825</v>
      </c>
      <c r="C18" s="6">
        <v>1449</v>
      </c>
      <c r="D18" s="6">
        <v>1449</v>
      </c>
      <c r="E18" s="308">
        <f t="shared" si="0"/>
        <v>86.94</v>
      </c>
      <c r="F18" s="308">
        <f t="shared" si="1"/>
        <v>69.552000000000007</v>
      </c>
      <c r="G18" s="308">
        <f t="shared" si="2"/>
        <v>156.49200000000002</v>
      </c>
      <c r="H18" s="308">
        <v>0</v>
      </c>
      <c r="I18" s="308">
        <v>0</v>
      </c>
      <c r="J18" s="308">
        <f t="shared" si="3"/>
        <v>0</v>
      </c>
      <c r="K18" s="308">
        <f t="shared" si="4"/>
        <v>86.94</v>
      </c>
      <c r="L18" s="308">
        <v>69.552000000000007</v>
      </c>
      <c r="M18" s="308">
        <f t="shared" si="5"/>
        <v>156.49200000000002</v>
      </c>
      <c r="N18" s="308">
        <f t="shared" si="6"/>
        <v>86.94</v>
      </c>
      <c r="O18" s="308">
        <f t="shared" si="7"/>
        <v>69.552000000000007</v>
      </c>
      <c r="P18" s="308">
        <f t="shared" si="8"/>
        <v>156.49200000000002</v>
      </c>
      <c r="Q18" s="308">
        <f t="shared" si="9"/>
        <v>0</v>
      </c>
      <c r="R18" s="308">
        <f t="shared" si="10"/>
        <v>0</v>
      </c>
      <c r="S18" s="308">
        <f t="shared" si="11"/>
        <v>0</v>
      </c>
      <c r="T18" s="836"/>
      <c r="U18" s="837"/>
      <c r="V18" s="838"/>
    </row>
    <row r="19" spans="1:22" ht="15" customHeight="1">
      <c r="A19" s="302">
        <v>7</v>
      </c>
      <c r="B19" s="303" t="s">
        <v>826</v>
      </c>
      <c r="C19" s="6">
        <v>1424</v>
      </c>
      <c r="D19" s="6">
        <v>1424</v>
      </c>
      <c r="E19" s="308">
        <f t="shared" si="0"/>
        <v>85.44</v>
      </c>
      <c r="F19" s="308">
        <f t="shared" si="1"/>
        <v>68.352000000000004</v>
      </c>
      <c r="G19" s="308">
        <f t="shared" si="2"/>
        <v>153.792</v>
      </c>
      <c r="H19" s="308">
        <v>0</v>
      </c>
      <c r="I19" s="308">
        <v>0</v>
      </c>
      <c r="J19" s="308">
        <f t="shared" si="3"/>
        <v>0</v>
      </c>
      <c r="K19" s="308">
        <f t="shared" si="4"/>
        <v>85.44</v>
      </c>
      <c r="L19" s="308">
        <v>68.352000000000004</v>
      </c>
      <c r="M19" s="308">
        <f t="shared" si="5"/>
        <v>153.792</v>
      </c>
      <c r="N19" s="308">
        <f t="shared" si="6"/>
        <v>85.44</v>
      </c>
      <c r="O19" s="308">
        <f t="shared" si="7"/>
        <v>68.352000000000004</v>
      </c>
      <c r="P19" s="308">
        <f t="shared" si="8"/>
        <v>153.792</v>
      </c>
      <c r="Q19" s="308">
        <f t="shared" si="9"/>
        <v>0</v>
      </c>
      <c r="R19" s="308">
        <f t="shared" si="10"/>
        <v>0</v>
      </c>
      <c r="S19" s="308">
        <f t="shared" si="11"/>
        <v>0</v>
      </c>
      <c r="T19" s="836"/>
      <c r="U19" s="837"/>
      <c r="V19" s="838"/>
    </row>
    <row r="20" spans="1:22" ht="15" customHeight="1">
      <c r="A20" s="302">
        <v>8</v>
      </c>
      <c r="B20" s="303" t="s">
        <v>827</v>
      </c>
      <c r="C20" s="6">
        <v>1952</v>
      </c>
      <c r="D20" s="6">
        <v>1952</v>
      </c>
      <c r="E20" s="308">
        <f t="shared" si="0"/>
        <v>117.12</v>
      </c>
      <c r="F20" s="308">
        <f t="shared" si="1"/>
        <v>93.695999999999998</v>
      </c>
      <c r="G20" s="308">
        <f t="shared" si="2"/>
        <v>210.816</v>
      </c>
      <c r="H20" s="308">
        <v>0</v>
      </c>
      <c r="I20" s="308">
        <v>0</v>
      </c>
      <c r="J20" s="308">
        <f t="shared" si="3"/>
        <v>0</v>
      </c>
      <c r="K20" s="308">
        <f t="shared" si="4"/>
        <v>117.12</v>
      </c>
      <c r="L20" s="308">
        <v>93.695999999999998</v>
      </c>
      <c r="M20" s="308">
        <f t="shared" si="5"/>
        <v>210.816</v>
      </c>
      <c r="N20" s="308">
        <f t="shared" si="6"/>
        <v>117.12</v>
      </c>
      <c r="O20" s="308">
        <f t="shared" si="7"/>
        <v>93.695999999999998</v>
      </c>
      <c r="P20" s="308">
        <f t="shared" si="8"/>
        <v>210.816</v>
      </c>
      <c r="Q20" s="308">
        <f t="shared" si="9"/>
        <v>0</v>
      </c>
      <c r="R20" s="308">
        <f t="shared" si="10"/>
        <v>0</v>
      </c>
      <c r="S20" s="308">
        <f t="shared" si="11"/>
        <v>0</v>
      </c>
      <c r="T20" s="836"/>
      <c r="U20" s="837"/>
      <c r="V20" s="838"/>
    </row>
    <row r="21" spans="1:22" ht="15" customHeight="1">
      <c r="A21" s="302">
        <v>9</v>
      </c>
      <c r="B21" s="303" t="s">
        <v>828</v>
      </c>
      <c r="C21" s="6">
        <v>1214</v>
      </c>
      <c r="D21" s="6">
        <v>1214</v>
      </c>
      <c r="E21" s="308">
        <f t="shared" si="0"/>
        <v>72.84</v>
      </c>
      <c r="F21" s="308">
        <f t="shared" si="1"/>
        <v>58.271999999999998</v>
      </c>
      <c r="G21" s="308">
        <f t="shared" si="2"/>
        <v>131.11199999999999</v>
      </c>
      <c r="H21" s="308">
        <v>0</v>
      </c>
      <c r="I21" s="308">
        <v>0</v>
      </c>
      <c r="J21" s="308">
        <f t="shared" si="3"/>
        <v>0</v>
      </c>
      <c r="K21" s="308">
        <f t="shared" si="4"/>
        <v>72.84</v>
      </c>
      <c r="L21" s="308">
        <v>58.271999999999998</v>
      </c>
      <c r="M21" s="308">
        <f t="shared" si="5"/>
        <v>131.11199999999999</v>
      </c>
      <c r="N21" s="308">
        <f t="shared" si="6"/>
        <v>72.84</v>
      </c>
      <c r="O21" s="308">
        <f t="shared" si="7"/>
        <v>58.271999999999998</v>
      </c>
      <c r="P21" s="308">
        <f t="shared" si="8"/>
        <v>131.11199999999999</v>
      </c>
      <c r="Q21" s="308">
        <f t="shared" si="9"/>
        <v>0</v>
      </c>
      <c r="R21" s="308">
        <f t="shared" si="10"/>
        <v>0</v>
      </c>
      <c r="S21" s="308">
        <f t="shared" si="11"/>
        <v>0</v>
      </c>
      <c r="T21" s="836"/>
      <c r="U21" s="837"/>
      <c r="V21" s="838"/>
    </row>
    <row r="22" spans="1:22" ht="15" customHeight="1">
      <c r="A22" s="302">
        <v>10</v>
      </c>
      <c r="B22" s="303" t="s">
        <v>829</v>
      </c>
      <c r="C22" s="6">
        <v>783</v>
      </c>
      <c r="D22" s="6">
        <v>783</v>
      </c>
      <c r="E22" s="308">
        <f t="shared" si="0"/>
        <v>46.98</v>
      </c>
      <c r="F22" s="308">
        <f t="shared" si="1"/>
        <v>37.584000000000003</v>
      </c>
      <c r="G22" s="308">
        <f t="shared" si="2"/>
        <v>84.563999999999993</v>
      </c>
      <c r="H22" s="308">
        <v>0</v>
      </c>
      <c r="I22" s="308">
        <v>0</v>
      </c>
      <c r="J22" s="308">
        <f t="shared" si="3"/>
        <v>0</v>
      </c>
      <c r="K22" s="308">
        <f t="shared" si="4"/>
        <v>46.98</v>
      </c>
      <c r="L22" s="308">
        <v>37.584000000000003</v>
      </c>
      <c r="M22" s="308">
        <f t="shared" si="5"/>
        <v>84.563999999999993</v>
      </c>
      <c r="N22" s="308">
        <f t="shared" si="6"/>
        <v>46.98</v>
      </c>
      <c r="O22" s="308">
        <f t="shared" si="7"/>
        <v>37.584000000000003</v>
      </c>
      <c r="P22" s="308">
        <f t="shared" si="8"/>
        <v>84.563999999999993</v>
      </c>
      <c r="Q22" s="308">
        <f t="shared" si="9"/>
        <v>0</v>
      </c>
      <c r="R22" s="308">
        <f t="shared" si="10"/>
        <v>0</v>
      </c>
      <c r="S22" s="308">
        <f t="shared" si="11"/>
        <v>0</v>
      </c>
      <c r="T22" s="836"/>
      <c r="U22" s="837"/>
      <c r="V22" s="838"/>
    </row>
    <row r="23" spans="1:22" ht="15" customHeight="1">
      <c r="A23" s="302">
        <v>11</v>
      </c>
      <c r="B23" s="303" t="s">
        <v>830</v>
      </c>
      <c r="C23" s="6">
        <v>1685</v>
      </c>
      <c r="D23" s="6">
        <v>1685</v>
      </c>
      <c r="E23" s="308">
        <f t="shared" si="0"/>
        <v>101.1</v>
      </c>
      <c r="F23" s="308">
        <f t="shared" si="1"/>
        <v>80.88</v>
      </c>
      <c r="G23" s="308">
        <f t="shared" si="2"/>
        <v>181.98</v>
      </c>
      <c r="H23" s="308">
        <v>0</v>
      </c>
      <c r="I23" s="308">
        <v>0</v>
      </c>
      <c r="J23" s="308">
        <f t="shared" si="3"/>
        <v>0</v>
      </c>
      <c r="K23" s="308">
        <f t="shared" si="4"/>
        <v>101.1</v>
      </c>
      <c r="L23" s="308">
        <v>80.88</v>
      </c>
      <c r="M23" s="308">
        <f t="shared" si="5"/>
        <v>181.98</v>
      </c>
      <c r="N23" s="308">
        <f t="shared" si="6"/>
        <v>101.1</v>
      </c>
      <c r="O23" s="308">
        <f t="shared" si="7"/>
        <v>80.88</v>
      </c>
      <c r="P23" s="308">
        <f t="shared" si="8"/>
        <v>181.98</v>
      </c>
      <c r="Q23" s="308">
        <f t="shared" si="9"/>
        <v>0</v>
      </c>
      <c r="R23" s="308">
        <f t="shared" si="10"/>
        <v>0</v>
      </c>
      <c r="S23" s="308">
        <f t="shared" si="11"/>
        <v>0</v>
      </c>
      <c r="T23" s="836"/>
      <c r="U23" s="837"/>
      <c r="V23" s="838"/>
    </row>
    <row r="24" spans="1:22" ht="15" customHeight="1">
      <c r="A24" s="302">
        <v>12</v>
      </c>
      <c r="B24" s="303" t="s">
        <v>831</v>
      </c>
      <c r="C24" s="6">
        <v>1736</v>
      </c>
      <c r="D24" s="6">
        <v>1736</v>
      </c>
      <c r="E24" s="308">
        <f t="shared" si="0"/>
        <v>104.16</v>
      </c>
      <c r="F24" s="308">
        <f t="shared" si="1"/>
        <v>83.328000000000003</v>
      </c>
      <c r="G24" s="308">
        <f t="shared" si="2"/>
        <v>187.488</v>
      </c>
      <c r="H24" s="308">
        <v>0</v>
      </c>
      <c r="I24" s="308">
        <v>0</v>
      </c>
      <c r="J24" s="308">
        <f t="shared" si="3"/>
        <v>0</v>
      </c>
      <c r="K24" s="308">
        <f t="shared" si="4"/>
        <v>104.16</v>
      </c>
      <c r="L24" s="308">
        <v>83.328000000000003</v>
      </c>
      <c r="M24" s="308">
        <f t="shared" si="5"/>
        <v>187.488</v>
      </c>
      <c r="N24" s="308">
        <f t="shared" si="6"/>
        <v>104.16</v>
      </c>
      <c r="O24" s="308">
        <f t="shared" si="7"/>
        <v>83.328000000000003</v>
      </c>
      <c r="P24" s="308">
        <f t="shared" si="8"/>
        <v>187.488</v>
      </c>
      <c r="Q24" s="308">
        <f t="shared" si="9"/>
        <v>0</v>
      </c>
      <c r="R24" s="308">
        <f t="shared" si="10"/>
        <v>0</v>
      </c>
      <c r="S24" s="308">
        <f t="shared" si="11"/>
        <v>0</v>
      </c>
      <c r="T24" s="836"/>
      <c r="U24" s="837"/>
      <c r="V24" s="838"/>
    </row>
    <row r="25" spans="1:22" ht="15" customHeight="1">
      <c r="A25" s="302">
        <v>13</v>
      </c>
      <c r="B25" s="303" t="s">
        <v>832</v>
      </c>
      <c r="C25" s="6">
        <v>1142</v>
      </c>
      <c r="D25" s="6">
        <v>1142</v>
      </c>
      <c r="E25" s="308">
        <f t="shared" si="0"/>
        <v>68.52</v>
      </c>
      <c r="F25" s="308">
        <f t="shared" si="1"/>
        <v>54.816000000000003</v>
      </c>
      <c r="G25" s="308">
        <f t="shared" si="2"/>
        <v>123.336</v>
      </c>
      <c r="H25" s="308">
        <v>0</v>
      </c>
      <c r="I25" s="308">
        <v>0</v>
      </c>
      <c r="J25" s="308">
        <f t="shared" si="3"/>
        <v>0</v>
      </c>
      <c r="K25" s="308">
        <f t="shared" si="4"/>
        <v>68.52</v>
      </c>
      <c r="L25" s="308">
        <v>54.816000000000003</v>
      </c>
      <c r="M25" s="308">
        <f t="shared" si="5"/>
        <v>123.336</v>
      </c>
      <c r="N25" s="308">
        <f t="shared" si="6"/>
        <v>68.52</v>
      </c>
      <c r="O25" s="308">
        <f t="shared" si="7"/>
        <v>54.816000000000003</v>
      </c>
      <c r="P25" s="308">
        <f t="shared" si="8"/>
        <v>123.336</v>
      </c>
      <c r="Q25" s="308">
        <f t="shared" si="9"/>
        <v>0</v>
      </c>
      <c r="R25" s="308">
        <f t="shared" si="10"/>
        <v>0</v>
      </c>
      <c r="S25" s="308">
        <f t="shared" si="11"/>
        <v>0</v>
      </c>
      <c r="T25" s="836"/>
      <c r="U25" s="837"/>
      <c r="V25" s="838"/>
    </row>
    <row r="26" spans="1:22" ht="15" customHeight="1">
      <c r="A26" s="302">
        <v>14</v>
      </c>
      <c r="B26" s="303" t="s">
        <v>833</v>
      </c>
      <c r="C26" s="6">
        <v>937</v>
      </c>
      <c r="D26" s="6">
        <v>937</v>
      </c>
      <c r="E26" s="308">
        <f t="shared" si="0"/>
        <v>56.22</v>
      </c>
      <c r="F26" s="308">
        <f t="shared" si="1"/>
        <v>44.975999999999999</v>
      </c>
      <c r="G26" s="308">
        <f t="shared" si="2"/>
        <v>101.196</v>
      </c>
      <c r="H26" s="308">
        <v>0</v>
      </c>
      <c r="I26" s="308">
        <v>0</v>
      </c>
      <c r="J26" s="308">
        <f t="shared" si="3"/>
        <v>0</v>
      </c>
      <c r="K26" s="308">
        <f t="shared" si="4"/>
        <v>56.22</v>
      </c>
      <c r="L26" s="308">
        <v>44.975999999999999</v>
      </c>
      <c r="M26" s="308">
        <f t="shared" si="5"/>
        <v>101.196</v>
      </c>
      <c r="N26" s="308">
        <f t="shared" si="6"/>
        <v>56.22</v>
      </c>
      <c r="O26" s="308">
        <f t="shared" si="7"/>
        <v>44.975999999999999</v>
      </c>
      <c r="P26" s="308">
        <f t="shared" si="8"/>
        <v>101.196</v>
      </c>
      <c r="Q26" s="308">
        <f t="shared" si="9"/>
        <v>0</v>
      </c>
      <c r="R26" s="308">
        <f t="shared" si="10"/>
        <v>0</v>
      </c>
      <c r="S26" s="308">
        <f t="shared" si="11"/>
        <v>0</v>
      </c>
      <c r="T26" s="836"/>
      <c r="U26" s="837"/>
      <c r="V26" s="838"/>
    </row>
    <row r="27" spans="1:22" ht="15" customHeight="1">
      <c r="A27" s="302">
        <v>15</v>
      </c>
      <c r="B27" s="303" t="s">
        <v>834</v>
      </c>
      <c r="C27" s="6">
        <v>651</v>
      </c>
      <c r="D27" s="6">
        <v>651</v>
      </c>
      <c r="E27" s="308">
        <f t="shared" si="0"/>
        <v>39.06</v>
      </c>
      <c r="F27" s="308">
        <f t="shared" si="1"/>
        <v>31.248000000000001</v>
      </c>
      <c r="G27" s="308">
        <f t="shared" si="2"/>
        <v>70.308000000000007</v>
      </c>
      <c r="H27" s="308">
        <v>0</v>
      </c>
      <c r="I27" s="308">
        <v>0</v>
      </c>
      <c r="J27" s="308">
        <f t="shared" si="3"/>
        <v>0</v>
      </c>
      <c r="K27" s="308">
        <f t="shared" si="4"/>
        <v>39.06</v>
      </c>
      <c r="L27" s="308">
        <v>31.248000000000001</v>
      </c>
      <c r="M27" s="308">
        <f t="shared" si="5"/>
        <v>70.308000000000007</v>
      </c>
      <c r="N27" s="308">
        <f t="shared" si="6"/>
        <v>39.06</v>
      </c>
      <c r="O27" s="308">
        <f t="shared" si="7"/>
        <v>31.248000000000001</v>
      </c>
      <c r="P27" s="308">
        <f t="shared" si="8"/>
        <v>70.308000000000007</v>
      </c>
      <c r="Q27" s="308">
        <f t="shared" si="9"/>
        <v>0</v>
      </c>
      <c r="R27" s="308">
        <f t="shared" si="10"/>
        <v>0</v>
      </c>
      <c r="S27" s="308">
        <f t="shared" si="11"/>
        <v>0</v>
      </c>
      <c r="T27" s="836"/>
      <c r="U27" s="837"/>
      <c r="V27" s="838"/>
    </row>
    <row r="28" spans="1:22" ht="15" customHeight="1">
      <c r="A28" s="302">
        <v>16</v>
      </c>
      <c r="B28" s="303" t="s">
        <v>835</v>
      </c>
      <c r="C28" s="6">
        <v>515</v>
      </c>
      <c r="D28" s="6">
        <v>515</v>
      </c>
      <c r="E28" s="308">
        <f t="shared" si="0"/>
        <v>30.9</v>
      </c>
      <c r="F28" s="308">
        <f t="shared" si="1"/>
        <v>24.72</v>
      </c>
      <c r="G28" s="308">
        <f t="shared" si="2"/>
        <v>55.62</v>
      </c>
      <c r="H28" s="308">
        <v>0</v>
      </c>
      <c r="I28" s="308">
        <v>0</v>
      </c>
      <c r="J28" s="308">
        <f t="shared" si="3"/>
        <v>0</v>
      </c>
      <c r="K28" s="308">
        <f t="shared" si="4"/>
        <v>30.9</v>
      </c>
      <c r="L28" s="308">
        <v>24.72</v>
      </c>
      <c r="M28" s="308">
        <f t="shared" si="5"/>
        <v>55.62</v>
      </c>
      <c r="N28" s="308">
        <f t="shared" si="6"/>
        <v>30.9</v>
      </c>
      <c r="O28" s="308">
        <f t="shared" si="7"/>
        <v>24.72</v>
      </c>
      <c r="P28" s="308">
        <f t="shared" si="8"/>
        <v>55.62</v>
      </c>
      <c r="Q28" s="308">
        <f t="shared" si="9"/>
        <v>0</v>
      </c>
      <c r="R28" s="308">
        <f t="shared" si="10"/>
        <v>0</v>
      </c>
      <c r="S28" s="308">
        <f t="shared" si="11"/>
        <v>0</v>
      </c>
      <c r="T28" s="836"/>
      <c r="U28" s="837"/>
      <c r="V28" s="838"/>
    </row>
    <row r="29" spans="1:22" ht="15" customHeight="1">
      <c r="A29" s="302">
        <v>17</v>
      </c>
      <c r="B29" s="303" t="s">
        <v>836</v>
      </c>
      <c r="C29" s="16">
        <v>2168</v>
      </c>
      <c r="D29" s="16">
        <v>2168</v>
      </c>
      <c r="E29" s="308">
        <f t="shared" si="0"/>
        <v>130.08000000000001</v>
      </c>
      <c r="F29" s="308">
        <f t="shared" si="1"/>
        <v>104.06399999999999</v>
      </c>
      <c r="G29" s="308">
        <f t="shared" si="2"/>
        <v>234.14400000000001</v>
      </c>
      <c r="H29" s="308">
        <v>0</v>
      </c>
      <c r="I29" s="308">
        <v>0</v>
      </c>
      <c r="J29" s="308">
        <f t="shared" si="3"/>
        <v>0</v>
      </c>
      <c r="K29" s="308">
        <f t="shared" si="4"/>
        <v>130.08000000000001</v>
      </c>
      <c r="L29" s="308">
        <v>104.06399999999999</v>
      </c>
      <c r="M29" s="308">
        <f t="shared" si="5"/>
        <v>234.14400000000001</v>
      </c>
      <c r="N29" s="308">
        <f t="shared" si="6"/>
        <v>130.08000000000001</v>
      </c>
      <c r="O29" s="308">
        <f t="shared" si="7"/>
        <v>104.06399999999999</v>
      </c>
      <c r="P29" s="308">
        <f t="shared" si="8"/>
        <v>234.14400000000001</v>
      </c>
      <c r="Q29" s="308">
        <f t="shared" si="9"/>
        <v>0</v>
      </c>
      <c r="R29" s="308">
        <f t="shared" si="10"/>
        <v>0</v>
      </c>
      <c r="S29" s="308">
        <f t="shared" si="11"/>
        <v>0</v>
      </c>
      <c r="T29" s="836"/>
      <c r="U29" s="837"/>
      <c r="V29" s="838"/>
    </row>
    <row r="30" spans="1:22" ht="15" customHeight="1">
      <c r="A30" s="302">
        <v>18</v>
      </c>
      <c r="B30" s="303" t="s">
        <v>837</v>
      </c>
      <c r="C30" s="6">
        <v>1143</v>
      </c>
      <c r="D30" s="6">
        <v>1143</v>
      </c>
      <c r="E30" s="308">
        <f t="shared" si="0"/>
        <v>68.58</v>
      </c>
      <c r="F30" s="308">
        <f t="shared" si="1"/>
        <v>54.863999999999997</v>
      </c>
      <c r="G30" s="308">
        <f t="shared" si="2"/>
        <v>123.44399999999999</v>
      </c>
      <c r="H30" s="308">
        <v>0</v>
      </c>
      <c r="I30" s="308">
        <v>0</v>
      </c>
      <c r="J30" s="308">
        <f t="shared" si="3"/>
        <v>0</v>
      </c>
      <c r="K30" s="308">
        <f t="shared" si="4"/>
        <v>68.58</v>
      </c>
      <c r="L30" s="308">
        <v>54.863999999999997</v>
      </c>
      <c r="M30" s="308">
        <f t="shared" si="5"/>
        <v>123.44399999999999</v>
      </c>
      <c r="N30" s="308">
        <f t="shared" si="6"/>
        <v>68.58</v>
      </c>
      <c r="O30" s="308">
        <f t="shared" si="7"/>
        <v>54.863999999999997</v>
      </c>
      <c r="P30" s="308">
        <f t="shared" si="8"/>
        <v>123.44399999999999</v>
      </c>
      <c r="Q30" s="308">
        <f t="shared" si="9"/>
        <v>0</v>
      </c>
      <c r="R30" s="308">
        <f t="shared" si="10"/>
        <v>0</v>
      </c>
      <c r="S30" s="308">
        <f t="shared" si="11"/>
        <v>0</v>
      </c>
      <c r="T30" s="836"/>
      <c r="U30" s="837"/>
      <c r="V30" s="838"/>
    </row>
    <row r="31" spans="1:22" ht="15" customHeight="1">
      <c r="A31" s="302">
        <v>19</v>
      </c>
      <c r="B31" s="303" t="s">
        <v>838</v>
      </c>
      <c r="C31" s="6">
        <v>1849</v>
      </c>
      <c r="D31" s="6">
        <v>1849</v>
      </c>
      <c r="E31" s="308">
        <f t="shared" si="0"/>
        <v>110.94</v>
      </c>
      <c r="F31" s="308">
        <f t="shared" si="1"/>
        <v>88.751999999999995</v>
      </c>
      <c r="G31" s="308">
        <f t="shared" si="2"/>
        <v>199.69200000000001</v>
      </c>
      <c r="H31" s="308">
        <v>0</v>
      </c>
      <c r="I31" s="308">
        <v>0</v>
      </c>
      <c r="J31" s="308">
        <f t="shared" si="3"/>
        <v>0</v>
      </c>
      <c r="K31" s="308">
        <f t="shared" si="4"/>
        <v>110.94</v>
      </c>
      <c r="L31" s="308">
        <v>88.751999999999995</v>
      </c>
      <c r="M31" s="308">
        <f t="shared" si="5"/>
        <v>199.69200000000001</v>
      </c>
      <c r="N31" s="308">
        <f t="shared" si="6"/>
        <v>110.94</v>
      </c>
      <c r="O31" s="308">
        <f t="shared" si="7"/>
        <v>88.751999999999995</v>
      </c>
      <c r="P31" s="308">
        <f t="shared" si="8"/>
        <v>199.69200000000001</v>
      </c>
      <c r="Q31" s="308">
        <f t="shared" si="9"/>
        <v>0</v>
      </c>
      <c r="R31" s="308">
        <f t="shared" si="10"/>
        <v>0</v>
      </c>
      <c r="S31" s="308">
        <f t="shared" si="11"/>
        <v>0</v>
      </c>
      <c r="T31" s="836"/>
      <c r="U31" s="837"/>
      <c r="V31" s="838"/>
    </row>
    <row r="32" spans="1:22" ht="15" customHeight="1">
      <c r="A32" s="302">
        <v>20</v>
      </c>
      <c r="B32" s="303" t="s">
        <v>839</v>
      </c>
      <c r="C32" s="6">
        <v>1474</v>
      </c>
      <c r="D32" s="6">
        <v>1474</v>
      </c>
      <c r="E32" s="308">
        <f t="shared" si="0"/>
        <v>88.44</v>
      </c>
      <c r="F32" s="308">
        <f t="shared" si="1"/>
        <v>70.751999999999995</v>
      </c>
      <c r="G32" s="308">
        <f t="shared" si="2"/>
        <v>159.19200000000001</v>
      </c>
      <c r="H32" s="308">
        <v>0</v>
      </c>
      <c r="I32" s="308">
        <v>0</v>
      </c>
      <c r="J32" s="308">
        <f t="shared" si="3"/>
        <v>0</v>
      </c>
      <c r="K32" s="308">
        <f t="shared" si="4"/>
        <v>88.44</v>
      </c>
      <c r="L32" s="308">
        <v>70.751999999999995</v>
      </c>
      <c r="M32" s="308">
        <f t="shared" si="5"/>
        <v>159.19200000000001</v>
      </c>
      <c r="N32" s="308">
        <f t="shared" si="6"/>
        <v>88.44</v>
      </c>
      <c r="O32" s="308">
        <f t="shared" si="7"/>
        <v>70.751999999999995</v>
      </c>
      <c r="P32" s="308">
        <f t="shared" si="8"/>
        <v>159.19200000000001</v>
      </c>
      <c r="Q32" s="308">
        <f t="shared" si="9"/>
        <v>0</v>
      </c>
      <c r="R32" s="308">
        <f t="shared" si="10"/>
        <v>0</v>
      </c>
      <c r="S32" s="308">
        <f t="shared" si="11"/>
        <v>0</v>
      </c>
      <c r="T32" s="836"/>
      <c r="U32" s="837"/>
      <c r="V32" s="838"/>
    </row>
    <row r="33" spans="1:22" ht="15" customHeight="1">
      <c r="A33" s="302">
        <v>21</v>
      </c>
      <c r="B33" s="303" t="s">
        <v>840</v>
      </c>
      <c r="C33" s="6">
        <v>1616</v>
      </c>
      <c r="D33" s="6">
        <v>1616</v>
      </c>
      <c r="E33" s="308">
        <f t="shared" si="0"/>
        <v>96.96</v>
      </c>
      <c r="F33" s="308">
        <f t="shared" si="1"/>
        <v>77.567999999999998</v>
      </c>
      <c r="G33" s="308">
        <f t="shared" si="2"/>
        <v>174.52799999999999</v>
      </c>
      <c r="H33" s="308">
        <v>0</v>
      </c>
      <c r="I33" s="308">
        <v>0</v>
      </c>
      <c r="J33" s="308">
        <f t="shared" si="3"/>
        <v>0</v>
      </c>
      <c r="K33" s="308">
        <f t="shared" si="4"/>
        <v>96.96</v>
      </c>
      <c r="L33" s="308">
        <v>77.567999999999998</v>
      </c>
      <c r="M33" s="308">
        <f t="shared" si="5"/>
        <v>174.52799999999999</v>
      </c>
      <c r="N33" s="308">
        <f t="shared" si="6"/>
        <v>96.96</v>
      </c>
      <c r="O33" s="308">
        <f t="shared" si="7"/>
        <v>77.567999999999998</v>
      </c>
      <c r="P33" s="308">
        <f t="shared" si="8"/>
        <v>174.52799999999999</v>
      </c>
      <c r="Q33" s="308">
        <f t="shared" si="9"/>
        <v>0</v>
      </c>
      <c r="R33" s="308">
        <f t="shared" si="10"/>
        <v>0</v>
      </c>
      <c r="S33" s="308">
        <f t="shared" si="11"/>
        <v>0</v>
      </c>
      <c r="T33" s="836"/>
      <c r="U33" s="837"/>
      <c r="V33" s="838"/>
    </row>
    <row r="34" spans="1:22" ht="15" customHeight="1">
      <c r="A34" s="302">
        <v>22</v>
      </c>
      <c r="B34" s="303" t="s">
        <v>841</v>
      </c>
      <c r="C34" s="6">
        <v>903</v>
      </c>
      <c r="D34" s="6">
        <v>903</v>
      </c>
      <c r="E34" s="308">
        <f t="shared" si="0"/>
        <v>54.18</v>
      </c>
      <c r="F34" s="308">
        <f t="shared" si="1"/>
        <v>43.344000000000001</v>
      </c>
      <c r="G34" s="308">
        <f t="shared" si="2"/>
        <v>97.524000000000001</v>
      </c>
      <c r="H34" s="308">
        <v>0</v>
      </c>
      <c r="I34" s="308">
        <v>0</v>
      </c>
      <c r="J34" s="308">
        <f t="shared" si="3"/>
        <v>0</v>
      </c>
      <c r="K34" s="308">
        <f t="shared" si="4"/>
        <v>54.18</v>
      </c>
      <c r="L34" s="308">
        <v>43.344000000000001</v>
      </c>
      <c r="M34" s="308">
        <f t="shared" si="5"/>
        <v>97.524000000000001</v>
      </c>
      <c r="N34" s="308">
        <f t="shared" si="6"/>
        <v>54.18</v>
      </c>
      <c r="O34" s="308">
        <f t="shared" si="7"/>
        <v>43.344000000000001</v>
      </c>
      <c r="P34" s="308">
        <f t="shared" si="8"/>
        <v>97.524000000000001</v>
      </c>
      <c r="Q34" s="308">
        <f t="shared" si="9"/>
        <v>0</v>
      </c>
      <c r="R34" s="308">
        <f t="shared" si="10"/>
        <v>0</v>
      </c>
      <c r="S34" s="308">
        <f t="shared" si="11"/>
        <v>0</v>
      </c>
      <c r="T34" s="836"/>
      <c r="U34" s="837"/>
      <c r="V34" s="838"/>
    </row>
    <row r="35" spans="1:22" ht="15" customHeight="1">
      <c r="A35" s="302">
        <v>23</v>
      </c>
      <c r="B35" s="303" t="s">
        <v>842</v>
      </c>
      <c r="C35" s="6">
        <v>1673</v>
      </c>
      <c r="D35" s="6">
        <v>1673</v>
      </c>
      <c r="E35" s="308">
        <f t="shared" si="0"/>
        <v>100.38</v>
      </c>
      <c r="F35" s="308">
        <f t="shared" si="1"/>
        <v>80.304000000000002</v>
      </c>
      <c r="G35" s="308">
        <f t="shared" si="2"/>
        <v>180.684</v>
      </c>
      <c r="H35" s="308">
        <v>0</v>
      </c>
      <c r="I35" s="308">
        <v>0</v>
      </c>
      <c r="J35" s="308">
        <f t="shared" si="3"/>
        <v>0</v>
      </c>
      <c r="K35" s="308">
        <f t="shared" si="4"/>
        <v>100.38</v>
      </c>
      <c r="L35" s="308">
        <v>80.304000000000002</v>
      </c>
      <c r="M35" s="308">
        <f t="shared" si="5"/>
        <v>180.684</v>
      </c>
      <c r="N35" s="308">
        <f t="shared" si="6"/>
        <v>100.38</v>
      </c>
      <c r="O35" s="308">
        <f t="shared" si="7"/>
        <v>80.304000000000002</v>
      </c>
      <c r="P35" s="308">
        <f t="shared" si="8"/>
        <v>180.684</v>
      </c>
      <c r="Q35" s="308">
        <f t="shared" si="9"/>
        <v>0</v>
      </c>
      <c r="R35" s="308">
        <f t="shared" si="10"/>
        <v>0</v>
      </c>
      <c r="S35" s="308">
        <f t="shared" si="11"/>
        <v>0</v>
      </c>
      <c r="T35" s="836"/>
      <c r="U35" s="837"/>
      <c r="V35" s="838"/>
    </row>
    <row r="36" spans="1:22" ht="15" customHeight="1">
      <c r="A36" s="302">
        <v>24</v>
      </c>
      <c r="B36" s="303" t="s">
        <v>843</v>
      </c>
      <c r="C36" s="6">
        <v>1748</v>
      </c>
      <c r="D36" s="6">
        <v>1748</v>
      </c>
      <c r="E36" s="308">
        <f t="shared" si="0"/>
        <v>104.88</v>
      </c>
      <c r="F36" s="308">
        <f t="shared" si="1"/>
        <v>83.903999999999996</v>
      </c>
      <c r="G36" s="308">
        <f t="shared" si="2"/>
        <v>188.78399999999999</v>
      </c>
      <c r="H36" s="308">
        <v>0</v>
      </c>
      <c r="I36" s="308">
        <v>0</v>
      </c>
      <c r="J36" s="308">
        <f t="shared" si="3"/>
        <v>0</v>
      </c>
      <c r="K36" s="308">
        <f t="shared" si="4"/>
        <v>104.88</v>
      </c>
      <c r="L36" s="308">
        <v>83.903999999999996</v>
      </c>
      <c r="M36" s="308">
        <f t="shared" si="5"/>
        <v>188.78399999999999</v>
      </c>
      <c r="N36" s="308">
        <f t="shared" si="6"/>
        <v>104.88</v>
      </c>
      <c r="O36" s="308">
        <f t="shared" si="7"/>
        <v>83.903999999999996</v>
      </c>
      <c r="P36" s="308">
        <f t="shared" si="8"/>
        <v>188.78399999999999</v>
      </c>
      <c r="Q36" s="308">
        <f t="shared" si="9"/>
        <v>0</v>
      </c>
      <c r="R36" s="308">
        <f t="shared" si="10"/>
        <v>0</v>
      </c>
      <c r="S36" s="308">
        <f t="shared" si="11"/>
        <v>0</v>
      </c>
      <c r="T36" s="836"/>
      <c r="U36" s="837"/>
      <c r="V36" s="838"/>
    </row>
    <row r="37" spans="1:22" ht="15" customHeight="1">
      <c r="A37" s="302">
        <v>25</v>
      </c>
      <c r="B37" s="303" t="s">
        <v>844</v>
      </c>
      <c r="C37" s="6">
        <v>1219</v>
      </c>
      <c r="D37" s="6">
        <v>1219</v>
      </c>
      <c r="E37" s="308">
        <f t="shared" si="0"/>
        <v>73.14</v>
      </c>
      <c r="F37" s="308">
        <f t="shared" si="1"/>
        <v>58.512</v>
      </c>
      <c r="G37" s="308">
        <f t="shared" si="2"/>
        <v>131.65199999999999</v>
      </c>
      <c r="H37" s="308">
        <v>0</v>
      </c>
      <c r="I37" s="308">
        <v>0</v>
      </c>
      <c r="J37" s="308">
        <f t="shared" si="3"/>
        <v>0</v>
      </c>
      <c r="K37" s="308">
        <f t="shared" si="4"/>
        <v>73.14</v>
      </c>
      <c r="L37" s="308">
        <v>58.512</v>
      </c>
      <c r="M37" s="308">
        <f t="shared" si="5"/>
        <v>131.65199999999999</v>
      </c>
      <c r="N37" s="308">
        <f t="shared" si="6"/>
        <v>73.14</v>
      </c>
      <c r="O37" s="308">
        <f t="shared" si="7"/>
        <v>58.512</v>
      </c>
      <c r="P37" s="308">
        <f t="shared" si="8"/>
        <v>131.65199999999999</v>
      </c>
      <c r="Q37" s="308">
        <f t="shared" si="9"/>
        <v>0</v>
      </c>
      <c r="R37" s="308">
        <f t="shared" si="10"/>
        <v>0</v>
      </c>
      <c r="S37" s="308">
        <f t="shared" si="11"/>
        <v>0</v>
      </c>
      <c r="T37" s="836"/>
      <c r="U37" s="837"/>
      <c r="V37" s="838"/>
    </row>
    <row r="38" spans="1:22" ht="15" customHeight="1">
      <c r="A38" s="302">
        <v>26</v>
      </c>
      <c r="B38" s="303" t="s">
        <v>845</v>
      </c>
      <c r="C38" s="6">
        <v>1845</v>
      </c>
      <c r="D38" s="6">
        <v>1845</v>
      </c>
      <c r="E38" s="308">
        <f t="shared" si="0"/>
        <v>110.7</v>
      </c>
      <c r="F38" s="308">
        <f t="shared" si="1"/>
        <v>88.56</v>
      </c>
      <c r="G38" s="308">
        <f t="shared" si="2"/>
        <v>199.26</v>
      </c>
      <c r="H38" s="308">
        <v>0</v>
      </c>
      <c r="I38" s="308">
        <v>0</v>
      </c>
      <c r="J38" s="308">
        <f t="shared" si="3"/>
        <v>0</v>
      </c>
      <c r="K38" s="308">
        <f t="shared" si="4"/>
        <v>110.7</v>
      </c>
      <c r="L38" s="308">
        <v>88.56</v>
      </c>
      <c r="M38" s="308">
        <f t="shared" si="5"/>
        <v>199.26</v>
      </c>
      <c r="N38" s="308">
        <f t="shared" si="6"/>
        <v>110.7</v>
      </c>
      <c r="O38" s="308">
        <f t="shared" si="7"/>
        <v>88.56</v>
      </c>
      <c r="P38" s="308">
        <f t="shared" si="8"/>
        <v>199.26</v>
      </c>
      <c r="Q38" s="308">
        <f t="shared" si="9"/>
        <v>0</v>
      </c>
      <c r="R38" s="308">
        <f t="shared" si="10"/>
        <v>0</v>
      </c>
      <c r="S38" s="308">
        <f t="shared" si="11"/>
        <v>0</v>
      </c>
      <c r="T38" s="836"/>
      <c r="U38" s="837"/>
      <c r="V38" s="838"/>
    </row>
    <row r="39" spans="1:22" ht="15" customHeight="1">
      <c r="A39" s="302">
        <v>27</v>
      </c>
      <c r="B39" s="303" t="s">
        <v>846</v>
      </c>
      <c r="C39" s="6">
        <v>1026</v>
      </c>
      <c r="D39" s="6">
        <v>1026</v>
      </c>
      <c r="E39" s="308">
        <f t="shared" si="0"/>
        <v>61.56</v>
      </c>
      <c r="F39" s="308">
        <f t="shared" si="1"/>
        <v>49.247999999999998</v>
      </c>
      <c r="G39" s="308">
        <f t="shared" si="2"/>
        <v>110.80799999999999</v>
      </c>
      <c r="H39" s="308">
        <v>0</v>
      </c>
      <c r="I39" s="308">
        <v>0</v>
      </c>
      <c r="J39" s="308">
        <f t="shared" si="3"/>
        <v>0</v>
      </c>
      <c r="K39" s="308">
        <f t="shared" si="4"/>
        <v>61.56</v>
      </c>
      <c r="L39" s="308">
        <v>49.247999999999998</v>
      </c>
      <c r="M39" s="308">
        <f t="shared" si="5"/>
        <v>110.80799999999999</v>
      </c>
      <c r="N39" s="308">
        <f t="shared" si="6"/>
        <v>61.56</v>
      </c>
      <c r="O39" s="308">
        <f t="shared" si="7"/>
        <v>49.247999999999998</v>
      </c>
      <c r="P39" s="308">
        <f t="shared" si="8"/>
        <v>110.80799999999999</v>
      </c>
      <c r="Q39" s="308">
        <f t="shared" si="9"/>
        <v>0</v>
      </c>
      <c r="R39" s="308">
        <f t="shared" si="10"/>
        <v>0</v>
      </c>
      <c r="S39" s="308">
        <f t="shared" si="11"/>
        <v>0</v>
      </c>
      <c r="T39" s="836"/>
      <c r="U39" s="837"/>
      <c r="V39" s="838"/>
    </row>
    <row r="40" spans="1:22" ht="15" customHeight="1">
      <c r="A40" s="302">
        <v>28</v>
      </c>
      <c r="B40" s="303" t="s">
        <v>847</v>
      </c>
      <c r="C40" s="16">
        <v>1965</v>
      </c>
      <c r="D40" s="16">
        <v>1965</v>
      </c>
      <c r="E40" s="308">
        <f t="shared" si="0"/>
        <v>117.9</v>
      </c>
      <c r="F40" s="308">
        <f t="shared" si="1"/>
        <v>94.32</v>
      </c>
      <c r="G40" s="308">
        <f t="shared" si="2"/>
        <v>212.22</v>
      </c>
      <c r="H40" s="308">
        <v>0</v>
      </c>
      <c r="I40" s="308">
        <v>0</v>
      </c>
      <c r="J40" s="308">
        <f t="shared" si="3"/>
        <v>0</v>
      </c>
      <c r="K40" s="308">
        <f t="shared" si="4"/>
        <v>117.9</v>
      </c>
      <c r="L40" s="308">
        <v>94.32</v>
      </c>
      <c r="M40" s="308">
        <f t="shared" si="5"/>
        <v>212.22</v>
      </c>
      <c r="N40" s="308">
        <f t="shared" si="6"/>
        <v>117.9</v>
      </c>
      <c r="O40" s="308">
        <f t="shared" si="7"/>
        <v>94.32</v>
      </c>
      <c r="P40" s="308">
        <f t="shared" si="8"/>
        <v>212.22</v>
      </c>
      <c r="Q40" s="308">
        <f t="shared" si="9"/>
        <v>0</v>
      </c>
      <c r="R40" s="308">
        <f t="shared" si="10"/>
        <v>0</v>
      </c>
      <c r="S40" s="308">
        <f t="shared" si="11"/>
        <v>0</v>
      </c>
      <c r="T40" s="836"/>
      <c r="U40" s="837"/>
      <c r="V40" s="838"/>
    </row>
    <row r="41" spans="1:22" ht="15" customHeight="1">
      <c r="A41" s="302">
        <v>29</v>
      </c>
      <c r="B41" s="303" t="s">
        <v>848</v>
      </c>
      <c r="C41" s="16">
        <v>1486</v>
      </c>
      <c r="D41" s="16">
        <v>1486</v>
      </c>
      <c r="E41" s="308">
        <f t="shared" si="0"/>
        <v>89.16</v>
      </c>
      <c r="F41" s="308">
        <f t="shared" si="1"/>
        <v>71.328000000000003</v>
      </c>
      <c r="G41" s="308">
        <f t="shared" si="2"/>
        <v>160.488</v>
      </c>
      <c r="H41" s="308">
        <v>0</v>
      </c>
      <c r="I41" s="308">
        <v>0</v>
      </c>
      <c r="J41" s="308">
        <f t="shared" si="3"/>
        <v>0</v>
      </c>
      <c r="K41" s="308">
        <f t="shared" si="4"/>
        <v>89.16</v>
      </c>
      <c r="L41" s="308">
        <v>71.328000000000003</v>
      </c>
      <c r="M41" s="308">
        <f t="shared" si="5"/>
        <v>160.488</v>
      </c>
      <c r="N41" s="308">
        <f t="shared" si="6"/>
        <v>89.16</v>
      </c>
      <c r="O41" s="308">
        <f t="shared" si="7"/>
        <v>71.328000000000003</v>
      </c>
      <c r="P41" s="308">
        <f t="shared" si="8"/>
        <v>160.488</v>
      </c>
      <c r="Q41" s="308">
        <f t="shared" si="9"/>
        <v>0</v>
      </c>
      <c r="R41" s="308">
        <f t="shared" si="10"/>
        <v>0</v>
      </c>
      <c r="S41" s="308">
        <f t="shared" si="11"/>
        <v>0</v>
      </c>
      <c r="T41" s="836"/>
      <c r="U41" s="837"/>
      <c r="V41" s="838"/>
    </row>
    <row r="42" spans="1:22" ht="15" customHeight="1">
      <c r="A42" s="302">
        <v>30</v>
      </c>
      <c r="B42" s="303" t="s">
        <v>849</v>
      </c>
      <c r="C42" s="16">
        <v>2729</v>
      </c>
      <c r="D42" s="16">
        <v>2729</v>
      </c>
      <c r="E42" s="308">
        <f t="shared" si="0"/>
        <v>163.74</v>
      </c>
      <c r="F42" s="308">
        <f t="shared" si="1"/>
        <v>130.99199999999999</v>
      </c>
      <c r="G42" s="308">
        <f t="shared" si="2"/>
        <v>294.73199999999997</v>
      </c>
      <c r="H42" s="308">
        <v>0</v>
      </c>
      <c r="I42" s="308">
        <v>0</v>
      </c>
      <c r="J42" s="308">
        <f t="shared" si="3"/>
        <v>0</v>
      </c>
      <c r="K42" s="308">
        <f t="shared" si="4"/>
        <v>163.74</v>
      </c>
      <c r="L42" s="308">
        <v>130.99199999999999</v>
      </c>
      <c r="M42" s="308">
        <f t="shared" si="5"/>
        <v>294.73199999999997</v>
      </c>
      <c r="N42" s="308">
        <f t="shared" si="6"/>
        <v>163.74</v>
      </c>
      <c r="O42" s="308">
        <f t="shared" si="7"/>
        <v>130.99199999999999</v>
      </c>
      <c r="P42" s="308">
        <f t="shared" si="8"/>
        <v>294.73199999999997</v>
      </c>
      <c r="Q42" s="308">
        <f t="shared" si="9"/>
        <v>0</v>
      </c>
      <c r="R42" s="308">
        <f t="shared" si="10"/>
        <v>0</v>
      </c>
      <c r="S42" s="308">
        <f t="shared" si="11"/>
        <v>0</v>
      </c>
      <c r="T42" s="836"/>
      <c r="U42" s="837"/>
      <c r="V42" s="838"/>
    </row>
    <row r="43" spans="1:22" ht="15" customHeight="1">
      <c r="A43" s="302">
        <v>31</v>
      </c>
      <c r="B43" s="303" t="s">
        <v>850</v>
      </c>
      <c r="C43" s="16">
        <v>2513</v>
      </c>
      <c r="D43" s="16">
        <v>2513</v>
      </c>
      <c r="E43" s="308">
        <f t="shared" si="0"/>
        <v>150.78</v>
      </c>
      <c r="F43" s="308">
        <f t="shared" si="1"/>
        <v>120.624</v>
      </c>
      <c r="G43" s="308">
        <f t="shared" si="2"/>
        <v>271.404</v>
      </c>
      <c r="H43" s="308">
        <v>0</v>
      </c>
      <c r="I43" s="308">
        <v>0</v>
      </c>
      <c r="J43" s="308">
        <f t="shared" si="3"/>
        <v>0</v>
      </c>
      <c r="K43" s="308">
        <f t="shared" si="4"/>
        <v>150.78</v>
      </c>
      <c r="L43" s="308">
        <v>120.624</v>
      </c>
      <c r="M43" s="308">
        <f t="shared" si="5"/>
        <v>271.404</v>
      </c>
      <c r="N43" s="308">
        <f t="shared" si="6"/>
        <v>150.78</v>
      </c>
      <c r="O43" s="308">
        <f t="shared" si="7"/>
        <v>120.624</v>
      </c>
      <c r="P43" s="308">
        <f t="shared" si="8"/>
        <v>271.404</v>
      </c>
      <c r="Q43" s="308">
        <f t="shared" si="9"/>
        <v>0</v>
      </c>
      <c r="R43" s="308">
        <f t="shared" si="10"/>
        <v>0</v>
      </c>
      <c r="S43" s="308">
        <f t="shared" si="11"/>
        <v>0</v>
      </c>
      <c r="T43" s="836"/>
      <c r="U43" s="837"/>
      <c r="V43" s="838"/>
    </row>
    <row r="44" spans="1:22" ht="15" customHeight="1">
      <c r="A44" s="302">
        <v>32</v>
      </c>
      <c r="B44" s="303" t="s">
        <v>851</v>
      </c>
      <c r="C44" s="16">
        <v>1391</v>
      </c>
      <c r="D44" s="16">
        <v>1391</v>
      </c>
      <c r="E44" s="308">
        <f t="shared" si="0"/>
        <v>83.46</v>
      </c>
      <c r="F44" s="308">
        <f t="shared" si="1"/>
        <v>66.768000000000001</v>
      </c>
      <c r="G44" s="308">
        <f t="shared" si="2"/>
        <v>150.22800000000001</v>
      </c>
      <c r="H44" s="308">
        <v>0</v>
      </c>
      <c r="I44" s="308">
        <v>0</v>
      </c>
      <c r="J44" s="308">
        <f t="shared" si="3"/>
        <v>0</v>
      </c>
      <c r="K44" s="308">
        <f t="shared" si="4"/>
        <v>83.46</v>
      </c>
      <c r="L44" s="308">
        <v>66.768000000000001</v>
      </c>
      <c r="M44" s="308">
        <f t="shared" si="5"/>
        <v>150.22800000000001</v>
      </c>
      <c r="N44" s="308">
        <f t="shared" si="6"/>
        <v>83.46</v>
      </c>
      <c r="O44" s="308">
        <f t="shared" si="7"/>
        <v>66.768000000000001</v>
      </c>
      <c r="P44" s="308">
        <f t="shared" si="8"/>
        <v>150.22800000000001</v>
      </c>
      <c r="Q44" s="308">
        <f t="shared" si="9"/>
        <v>0</v>
      </c>
      <c r="R44" s="308">
        <f t="shared" si="10"/>
        <v>0</v>
      </c>
      <c r="S44" s="308">
        <f t="shared" si="11"/>
        <v>0</v>
      </c>
      <c r="T44" s="839"/>
      <c r="U44" s="840"/>
      <c r="V44" s="841"/>
    </row>
    <row r="45" spans="1:22" ht="15" customHeight="1">
      <c r="A45" s="304"/>
      <c r="B45" s="305" t="s">
        <v>84</v>
      </c>
      <c r="C45" s="25">
        <v>46905</v>
      </c>
      <c r="D45" s="25">
        <v>46905</v>
      </c>
      <c r="E45" s="363">
        <f t="shared" si="0"/>
        <v>2814.3</v>
      </c>
      <c r="F45" s="363">
        <f t="shared" si="1"/>
        <v>2251.44</v>
      </c>
      <c r="G45" s="363">
        <f t="shared" si="2"/>
        <v>5065.74</v>
      </c>
      <c r="H45" s="308">
        <v>0</v>
      </c>
      <c r="I45" s="308">
        <v>0</v>
      </c>
      <c r="J45" s="308">
        <f t="shared" si="3"/>
        <v>0</v>
      </c>
      <c r="K45" s="363">
        <f t="shared" si="4"/>
        <v>2814.3</v>
      </c>
      <c r="L45" s="363">
        <v>2251.44</v>
      </c>
      <c r="M45" s="363">
        <f t="shared" si="5"/>
        <v>5065.74</v>
      </c>
      <c r="N45" s="363">
        <f t="shared" si="6"/>
        <v>2814.3</v>
      </c>
      <c r="O45" s="363">
        <f t="shared" si="7"/>
        <v>2251.44</v>
      </c>
      <c r="P45" s="363">
        <f t="shared" si="8"/>
        <v>5065.74</v>
      </c>
      <c r="Q45" s="363">
        <f t="shared" si="9"/>
        <v>0</v>
      </c>
      <c r="R45" s="363">
        <f t="shared" si="10"/>
        <v>0</v>
      </c>
      <c r="S45" s="363">
        <f t="shared" si="11"/>
        <v>0</v>
      </c>
      <c r="T45" s="6"/>
      <c r="U45" s="6"/>
      <c r="V45" s="6"/>
    </row>
    <row r="46" spans="1:22" ht="31.5" customHeight="1">
      <c r="A46" s="832" t="s">
        <v>1035</v>
      </c>
      <c r="B46" s="832"/>
      <c r="C46" s="832"/>
      <c r="D46" s="832"/>
      <c r="E46" s="832"/>
      <c r="F46" s="832"/>
      <c r="G46" s="832"/>
      <c r="H46" s="832"/>
      <c r="I46" s="832"/>
      <c r="J46" s="832"/>
      <c r="K46" s="832"/>
      <c r="L46" s="832"/>
      <c r="M46" s="832"/>
      <c r="N46" s="832"/>
      <c r="O46" s="832"/>
      <c r="P46" s="832"/>
      <c r="Q46" s="832"/>
      <c r="R46" s="832"/>
      <c r="S46" s="832"/>
      <c r="T46" s="832"/>
      <c r="U46" s="832"/>
      <c r="V46" s="832"/>
    </row>
    <row r="47" spans="1:22" ht="15">
      <c r="S47" s="645" t="s">
        <v>1026</v>
      </c>
      <c r="T47" s="645"/>
      <c r="U47" s="645"/>
      <c r="V47" s="645"/>
    </row>
    <row r="48" spans="1:22" ht="15">
      <c r="A48" s="12"/>
      <c r="B48" s="12"/>
      <c r="C48" s="12"/>
      <c r="D48" s="12"/>
      <c r="E48" s="12"/>
      <c r="F48" s="12"/>
      <c r="G48" s="12"/>
      <c r="H48" s="12"/>
      <c r="I48" s="12"/>
      <c r="J48" s="12"/>
      <c r="K48" s="12"/>
      <c r="L48" s="12"/>
      <c r="M48" s="12"/>
      <c r="N48" s="13"/>
      <c r="O48" s="13"/>
      <c r="P48" s="650"/>
      <c r="Q48" s="650"/>
      <c r="S48" s="645" t="s">
        <v>1010</v>
      </c>
      <c r="T48" s="645"/>
      <c r="U48" s="645"/>
      <c r="V48" s="645"/>
    </row>
    <row r="49" spans="1:22">
      <c r="A49" s="590"/>
      <c r="B49" s="590"/>
      <c r="C49" s="590"/>
      <c r="D49" s="590"/>
      <c r="E49" s="590"/>
      <c r="F49" s="590"/>
      <c r="G49" s="590"/>
      <c r="H49" s="590"/>
      <c r="I49" s="590"/>
      <c r="J49" s="590"/>
      <c r="K49" s="590"/>
      <c r="L49" s="590"/>
      <c r="M49" s="590"/>
      <c r="N49" s="590"/>
      <c r="O49" s="590"/>
      <c r="P49" s="590"/>
      <c r="Q49" s="590"/>
    </row>
    <row r="50" spans="1:22">
      <c r="A50" s="473"/>
      <c r="B50" s="473"/>
      <c r="C50" s="473"/>
      <c r="D50" s="473"/>
      <c r="E50" s="473"/>
      <c r="F50" s="473"/>
      <c r="G50" s="473"/>
      <c r="H50" s="473"/>
      <c r="I50" s="473"/>
      <c r="J50" s="473"/>
      <c r="K50" s="473"/>
      <c r="L50" s="473"/>
      <c r="M50" s="473"/>
      <c r="N50" s="473"/>
      <c r="O50" s="473"/>
      <c r="P50" s="473"/>
      <c r="Q50" s="473"/>
      <c r="R50" s="721" t="s">
        <v>1029</v>
      </c>
      <c r="S50" s="722"/>
    </row>
    <row r="51" spans="1:22" ht="15">
      <c r="A51" s="650"/>
      <c r="B51" s="650"/>
      <c r="C51" s="650"/>
      <c r="D51" s="650"/>
      <c r="E51" s="650"/>
      <c r="F51" s="650"/>
      <c r="G51" s="650"/>
      <c r="H51" s="650"/>
      <c r="I51" s="650"/>
      <c r="J51" s="650"/>
      <c r="K51" s="650"/>
      <c r="L51" s="650"/>
      <c r="M51" s="650"/>
      <c r="N51" s="650"/>
      <c r="O51" s="650"/>
      <c r="P51" s="650"/>
      <c r="Q51" s="650"/>
      <c r="S51" s="645" t="s">
        <v>1027</v>
      </c>
      <c r="T51" s="645"/>
      <c r="U51" s="645"/>
      <c r="V51" s="645"/>
    </row>
    <row r="52" spans="1:22">
      <c r="E52" s="360"/>
      <c r="F52" s="360"/>
      <c r="K52" s="405"/>
      <c r="O52" s="583"/>
      <c r="P52" s="475"/>
      <c r="Q52" s="475"/>
    </row>
  </sheetData>
  <mergeCells count="27">
    <mergeCell ref="T10:T11"/>
    <mergeCell ref="V10:V11"/>
    <mergeCell ref="P48:Q48"/>
    <mergeCell ref="S48:V48"/>
    <mergeCell ref="S47:V47"/>
    <mergeCell ref="A46:V46"/>
    <mergeCell ref="A51:Q51"/>
    <mergeCell ref="T13:V44"/>
    <mergeCell ref="R50:S50"/>
    <mergeCell ref="S51:V51"/>
    <mergeCell ref="P8:S8"/>
    <mergeCell ref="P9:S9"/>
    <mergeCell ref="A10:A11"/>
    <mergeCell ref="B10:B11"/>
    <mergeCell ref="C10:C11"/>
    <mergeCell ref="D10:D11"/>
    <mergeCell ref="E10:G10"/>
    <mergeCell ref="H10:J10"/>
    <mergeCell ref="K10:M10"/>
    <mergeCell ref="N10:P10"/>
    <mergeCell ref="Q10:S10"/>
    <mergeCell ref="U10:U11"/>
    <mergeCell ref="Q1:S1"/>
    <mergeCell ref="A3:Q3"/>
    <mergeCell ref="A4:P4"/>
    <mergeCell ref="A5:Q5"/>
    <mergeCell ref="A7:S7"/>
  </mergeCells>
  <printOptions horizontalCentered="1"/>
  <pageMargins left="0.70866141732283472" right="0.70866141732283472" top="0.23622047244094491" bottom="0" header="0.31496062992125984" footer="0.31496062992125984"/>
  <pageSetup paperSize="9" scale="6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topLeftCell="A23" zoomScaleSheetLayoutView="86" workbookViewId="0">
      <selection activeCell="H44" sqref="H44"/>
    </sheetView>
  </sheetViews>
  <sheetFormatPr defaultColWidth="9.109375" defaultRowHeight="13.2"/>
  <cols>
    <col min="1" max="1" width="5.6640625" style="13" customWidth="1"/>
    <col min="2" max="2" width="17.109375" style="13" customWidth="1"/>
    <col min="3" max="3" width="16.5546875" style="13" customWidth="1"/>
    <col min="4" max="4" width="15.88671875" style="13" customWidth="1"/>
    <col min="5" max="5" width="13.6640625" style="13" customWidth="1"/>
    <col min="6" max="6" width="14.5546875" style="289" customWidth="1"/>
    <col min="7" max="7" width="15.5546875" style="13" customWidth="1"/>
    <col min="8" max="8" width="13.88671875" style="13" customWidth="1"/>
    <col min="9" max="9" width="16.6640625" style="13" customWidth="1"/>
    <col min="10" max="16384" width="9.109375" style="13"/>
  </cols>
  <sheetData>
    <row r="1" spans="1:22" customFormat="1" ht="15.6">
      <c r="I1" s="34" t="s">
        <v>61</v>
      </c>
      <c r="J1" s="35"/>
    </row>
    <row r="2" spans="1:22" customFormat="1" ht="15">
      <c r="D2" s="37" t="s">
        <v>0</v>
      </c>
      <c r="E2" s="37"/>
      <c r="F2" s="37"/>
      <c r="G2" s="37"/>
      <c r="H2" s="37"/>
      <c r="I2" s="37"/>
      <c r="J2" s="37"/>
    </row>
    <row r="3" spans="1:22" customFormat="1" ht="21">
      <c r="B3" s="141"/>
      <c r="C3" s="705" t="s">
        <v>652</v>
      </c>
      <c r="D3" s="705"/>
      <c r="E3" s="705"/>
      <c r="F3" s="288"/>
      <c r="G3" s="111"/>
      <c r="H3" s="111"/>
      <c r="I3" s="111"/>
      <c r="J3" s="36"/>
    </row>
    <row r="4" spans="1:22" customFormat="1" ht="10.5" customHeight="1"/>
    <row r="5" spans="1:22" ht="17.25" customHeight="1">
      <c r="A5" s="845" t="s">
        <v>680</v>
      </c>
      <c r="B5" s="845"/>
      <c r="C5" s="845"/>
      <c r="D5" s="845"/>
      <c r="E5" s="845"/>
      <c r="F5" s="845"/>
      <c r="G5" s="845"/>
      <c r="H5" s="845"/>
      <c r="I5" s="845"/>
    </row>
    <row r="7" spans="1:22" ht="0.75" customHeight="1"/>
    <row r="8" spans="1:22">
      <c r="A8" s="12" t="s">
        <v>940</v>
      </c>
      <c r="I8" s="28" t="s">
        <v>18</v>
      </c>
    </row>
    <row r="9" spans="1:22">
      <c r="D9" s="778" t="s">
        <v>973</v>
      </c>
      <c r="E9" s="778"/>
      <c r="F9" s="778"/>
      <c r="G9" s="778"/>
      <c r="H9" s="778"/>
      <c r="I9" s="778"/>
      <c r="U9" s="16"/>
      <c r="V9" s="18"/>
    </row>
    <row r="10" spans="1:22" ht="64.5" customHeight="1">
      <c r="A10" s="546" t="s">
        <v>2</v>
      </c>
      <c r="B10" s="546" t="s">
        <v>3</v>
      </c>
      <c r="C10" s="556" t="s">
        <v>679</v>
      </c>
      <c r="D10" s="556" t="s">
        <v>681</v>
      </c>
      <c r="E10" s="556" t="s">
        <v>109</v>
      </c>
      <c r="F10" s="546" t="s">
        <v>222</v>
      </c>
      <c r="G10" s="556" t="s">
        <v>442</v>
      </c>
      <c r="H10" s="556" t="s">
        <v>152</v>
      </c>
      <c r="I10" s="563" t="s">
        <v>978</v>
      </c>
    </row>
    <row r="11" spans="1:22" s="99" customFormat="1" ht="15.75" customHeight="1">
      <c r="A11" s="57">
        <v>1</v>
      </c>
      <c r="B11" s="56">
        <v>2</v>
      </c>
      <c r="C11" s="57">
        <v>3</v>
      </c>
      <c r="D11" s="56">
        <v>4</v>
      </c>
      <c r="E11" s="57">
        <v>5</v>
      </c>
      <c r="F11" s="56">
        <v>6</v>
      </c>
      <c r="G11" s="57">
        <v>7</v>
      </c>
      <c r="H11" s="56">
        <v>8</v>
      </c>
      <c r="I11" s="57">
        <v>9</v>
      </c>
    </row>
    <row r="12" spans="1:22" ht="18" customHeight="1">
      <c r="A12" s="302">
        <v>1</v>
      </c>
      <c r="B12" s="303" t="s">
        <v>820</v>
      </c>
      <c r="C12" s="846">
        <v>945.43</v>
      </c>
      <c r="D12" s="846">
        <v>360.57</v>
      </c>
      <c r="E12" s="738">
        <v>584.86</v>
      </c>
      <c r="F12" s="738">
        <v>0</v>
      </c>
      <c r="G12" s="738">
        <v>750</v>
      </c>
      <c r="H12" s="849">
        <v>512.82000000000005</v>
      </c>
      <c r="I12" s="849">
        <f>D12+E12+F12-H12</f>
        <v>432.61</v>
      </c>
    </row>
    <row r="13" spans="1:22" ht="74.25" hidden="1" customHeight="1">
      <c r="A13" s="302">
        <v>2</v>
      </c>
      <c r="B13" s="303" t="s">
        <v>821</v>
      </c>
      <c r="C13" s="847"/>
      <c r="D13" s="847"/>
      <c r="E13" s="739"/>
      <c r="F13" s="739"/>
      <c r="G13" s="739"/>
      <c r="H13" s="850"/>
      <c r="I13" s="850"/>
    </row>
    <row r="14" spans="1:22" ht="12" customHeight="1">
      <c r="A14" s="302">
        <v>3</v>
      </c>
      <c r="B14" s="303" t="s">
        <v>822</v>
      </c>
      <c r="C14" s="847"/>
      <c r="D14" s="847"/>
      <c r="E14" s="739"/>
      <c r="F14" s="739"/>
      <c r="G14" s="739"/>
      <c r="H14" s="850"/>
      <c r="I14" s="850"/>
    </row>
    <row r="15" spans="1:22">
      <c r="A15" s="302">
        <v>4</v>
      </c>
      <c r="B15" s="303" t="s">
        <v>823</v>
      </c>
      <c r="C15" s="847"/>
      <c r="D15" s="847"/>
      <c r="E15" s="739"/>
      <c r="F15" s="739"/>
      <c r="G15" s="739"/>
      <c r="H15" s="850"/>
      <c r="I15" s="850"/>
    </row>
    <row r="16" spans="1:22" ht="15.75" customHeight="1">
      <c r="A16" s="302">
        <v>5</v>
      </c>
      <c r="B16" s="303" t="s">
        <v>824</v>
      </c>
      <c r="C16" s="847"/>
      <c r="D16" s="847"/>
      <c r="E16" s="739"/>
      <c r="F16" s="739"/>
      <c r="G16" s="739"/>
      <c r="H16" s="850"/>
      <c r="I16" s="850"/>
    </row>
    <row r="17" spans="1:9" ht="12.75" customHeight="1">
      <c r="A17" s="302">
        <v>6</v>
      </c>
      <c r="B17" s="303" t="s">
        <v>825</v>
      </c>
      <c r="C17" s="847"/>
      <c r="D17" s="847"/>
      <c r="E17" s="739"/>
      <c r="F17" s="739"/>
      <c r="G17" s="739"/>
      <c r="H17" s="850"/>
      <c r="I17" s="850"/>
    </row>
    <row r="18" spans="1:9" ht="12.75" customHeight="1">
      <c r="A18" s="302">
        <v>7</v>
      </c>
      <c r="B18" s="303" t="s">
        <v>826</v>
      </c>
      <c r="C18" s="847"/>
      <c r="D18" s="847"/>
      <c r="E18" s="739"/>
      <c r="F18" s="739"/>
      <c r="G18" s="739"/>
      <c r="H18" s="850"/>
      <c r="I18" s="850"/>
    </row>
    <row r="19" spans="1:9">
      <c r="A19" s="302">
        <v>8</v>
      </c>
      <c r="B19" s="303" t="s">
        <v>827</v>
      </c>
      <c r="C19" s="847"/>
      <c r="D19" s="847"/>
      <c r="E19" s="739"/>
      <c r="F19" s="739"/>
      <c r="G19" s="739"/>
      <c r="H19" s="850"/>
      <c r="I19" s="850"/>
    </row>
    <row r="20" spans="1:9">
      <c r="A20" s="302">
        <v>9</v>
      </c>
      <c r="B20" s="303" t="s">
        <v>828</v>
      </c>
      <c r="C20" s="847"/>
      <c r="D20" s="847"/>
      <c r="E20" s="739"/>
      <c r="F20" s="739"/>
      <c r="G20" s="739"/>
      <c r="H20" s="850"/>
      <c r="I20" s="850"/>
    </row>
    <row r="21" spans="1:9">
      <c r="A21" s="302">
        <v>10</v>
      </c>
      <c r="B21" s="303" t="s">
        <v>829</v>
      </c>
      <c r="C21" s="847"/>
      <c r="D21" s="847"/>
      <c r="E21" s="739"/>
      <c r="F21" s="739"/>
      <c r="G21" s="739"/>
      <c r="H21" s="850"/>
      <c r="I21" s="850"/>
    </row>
    <row r="22" spans="1:9">
      <c r="A22" s="302">
        <v>11</v>
      </c>
      <c r="B22" s="303" t="s">
        <v>830</v>
      </c>
      <c r="C22" s="847"/>
      <c r="D22" s="847"/>
      <c r="E22" s="739"/>
      <c r="F22" s="739"/>
      <c r="G22" s="739"/>
      <c r="H22" s="850"/>
      <c r="I22" s="850"/>
    </row>
    <row r="23" spans="1:9">
      <c r="A23" s="302">
        <v>12</v>
      </c>
      <c r="B23" s="303" t="s">
        <v>831</v>
      </c>
      <c r="C23" s="847"/>
      <c r="D23" s="847"/>
      <c r="E23" s="739"/>
      <c r="F23" s="739"/>
      <c r="G23" s="739"/>
      <c r="H23" s="850"/>
      <c r="I23" s="850"/>
    </row>
    <row r="24" spans="1:9">
      <c r="A24" s="302">
        <v>13</v>
      </c>
      <c r="B24" s="303" t="s">
        <v>832</v>
      </c>
      <c r="C24" s="847"/>
      <c r="D24" s="847"/>
      <c r="E24" s="739"/>
      <c r="F24" s="739"/>
      <c r="G24" s="739"/>
      <c r="H24" s="850"/>
      <c r="I24" s="850"/>
    </row>
    <row r="25" spans="1:9" s="297" customFormat="1">
      <c r="A25" s="302">
        <v>14</v>
      </c>
      <c r="B25" s="303" t="s">
        <v>833</v>
      </c>
      <c r="C25" s="847"/>
      <c r="D25" s="847"/>
      <c r="E25" s="739"/>
      <c r="F25" s="739"/>
      <c r="G25" s="739"/>
      <c r="H25" s="850"/>
      <c r="I25" s="850"/>
    </row>
    <row r="26" spans="1:9" s="297" customFormat="1">
      <c r="A26" s="302">
        <v>15</v>
      </c>
      <c r="B26" s="303" t="s">
        <v>834</v>
      </c>
      <c r="C26" s="847"/>
      <c r="D26" s="847"/>
      <c r="E26" s="739"/>
      <c r="F26" s="739"/>
      <c r="G26" s="739"/>
      <c r="H26" s="850"/>
      <c r="I26" s="850"/>
    </row>
    <row r="27" spans="1:9" s="297" customFormat="1">
      <c r="A27" s="302">
        <v>16</v>
      </c>
      <c r="B27" s="303" t="s">
        <v>835</v>
      </c>
      <c r="C27" s="847"/>
      <c r="D27" s="847"/>
      <c r="E27" s="739"/>
      <c r="F27" s="739"/>
      <c r="G27" s="739"/>
      <c r="H27" s="850"/>
      <c r="I27" s="850"/>
    </row>
    <row r="28" spans="1:9" s="297" customFormat="1">
      <c r="A28" s="302">
        <v>17</v>
      </c>
      <c r="B28" s="303" t="s">
        <v>836</v>
      </c>
      <c r="C28" s="847"/>
      <c r="D28" s="847"/>
      <c r="E28" s="739"/>
      <c r="F28" s="739"/>
      <c r="G28" s="739"/>
      <c r="H28" s="850"/>
      <c r="I28" s="850"/>
    </row>
    <row r="29" spans="1:9" s="297" customFormat="1">
      <c r="A29" s="302">
        <v>18</v>
      </c>
      <c r="B29" s="303" t="s">
        <v>837</v>
      </c>
      <c r="C29" s="847"/>
      <c r="D29" s="847"/>
      <c r="E29" s="739"/>
      <c r="F29" s="739"/>
      <c r="G29" s="739"/>
      <c r="H29" s="850"/>
      <c r="I29" s="850"/>
    </row>
    <row r="30" spans="1:9" s="297" customFormat="1">
      <c r="A30" s="302">
        <v>19</v>
      </c>
      <c r="B30" s="303" t="s">
        <v>838</v>
      </c>
      <c r="C30" s="847"/>
      <c r="D30" s="847"/>
      <c r="E30" s="739"/>
      <c r="F30" s="739"/>
      <c r="G30" s="739"/>
      <c r="H30" s="850"/>
      <c r="I30" s="850"/>
    </row>
    <row r="31" spans="1:9" s="297" customFormat="1">
      <c r="A31" s="302">
        <v>20</v>
      </c>
      <c r="B31" s="303" t="s">
        <v>839</v>
      </c>
      <c r="C31" s="847"/>
      <c r="D31" s="847"/>
      <c r="E31" s="739"/>
      <c r="F31" s="739"/>
      <c r="G31" s="739"/>
      <c r="H31" s="850"/>
      <c r="I31" s="850"/>
    </row>
    <row r="32" spans="1:9" s="297" customFormat="1">
      <c r="A32" s="302">
        <v>21</v>
      </c>
      <c r="B32" s="303" t="s">
        <v>840</v>
      </c>
      <c r="C32" s="847"/>
      <c r="D32" s="847"/>
      <c r="E32" s="739"/>
      <c r="F32" s="739"/>
      <c r="G32" s="739"/>
      <c r="H32" s="850"/>
      <c r="I32" s="850"/>
    </row>
    <row r="33" spans="1:10" s="297" customFormat="1">
      <c r="A33" s="302">
        <v>22</v>
      </c>
      <c r="B33" s="303" t="s">
        <v>841</v>
      </c>
      <c r="C33" s="847"/>
      <c r="D33" s="847"/>
      <c r="E33" s="739"/>
      <c r="F33" s="739"/>
      <c r="G33" s="739"/>
      <c r="H33" s="850"/>
      <c r="I33" s="850"/>
    </row>
    <row r="34" spans="1:10" s="297" customFormat="1">
      <c r="A34" s="302">
        <v>23</v>
      </c>
      <c r="B34" s="303" t="s">
        <v>842</v>
      </c>
      <c r="C34" s="847"/>
      <c r="D34" s="847"/>
      <c r="E34" s="739"/>
      <c r="F34" s="739"/>
      <c r="G34" s="739"/>
      <c r="H34" s="850"/>
      <c r="I34" s="850"/>
    </row>
    <row r="35" spans="1:10" s="297" customFormat="1">
      <c r="A35" s="302">
        <v>24</v>
      </c>
      <c r="B35" s="303" t="s">
        <v>843</v>
      </c>
      <c r="C35" s="847"/>
      <c r="D35" s="847"/>
      <c r="E35" s="739"/>
      <c r="F35" s="739"/>
      <c r="G35" s="739"/>
      <c r="H35" s="850"/>
      <c r="I35" s="850"/>
    </row>
    <row r="36" spans="1:10" s="297" customFormat="1">
      <c r="A36" s="302">
        <v>25</v>
      </c>
      <c r="B36" s="303" t="s">
        <v>844</v>
      </c>
      <c r="C36" s="847"/>
      <c r="D36" s="847"/>
      <c r="E36" s="739"/>
      <c r="F36" s="739"/>
      <c r="G36" s="739"/>
      <c r="H36" s="850"/>
      <c r="I36" s="850"/>
    </row>
    <row r="37" spans="1:10" s="297" customFormat="1">
      <c r="A37" s="302">
        <v>26</v>
      </c>
      <c r="B37" s="303" t="s">
        <v>845</v>
      </c>
      <c r="C37" s="847"/>
      <c r="D37" s="847"/>
      <c r="E37" s="739"/>
      <c r="F37" s="739"/>
      <c r="G37" s="739"/>
      <c r="H37" s="850"/>
      <c r="I37" s="850"/>
    </row>
    <row r="38" spans="1:10" s="297" customFormat="1">
      <c r="A38" s="302">
        <v>27</v>
      </c>
      <c r="B38" s="303" t="s">
        <v>846</v>
      </c>
      <c r="C38" s="847"/>
      <c r="D38" s="847"/>
      <c r="E38" s="739"/>
      <c r="F38" s="739"/>
      <c r="G38" s="739"/>
      <c r="H38" s="850"/>
      <c r="I38" s="850"/>
    </row>
    <row r="39" spans="1:10" s="297" customFormat="1">
      <c r="A39" s="302">
        <v>28</v>
      </c>
      <c r="B39" s="303" t="s">
        <v>847</v>
      </c>
      <c r="C39" s="847"/>
      <c r="D39" s="847"/>
      <c r="E39" s="739"/>
      <c r="F39" s="739"/>
      <c r="G39" s="739"/>
      <c r="H39" s="850"/>
      <c r="I39" s="850"/>
    </row>
    <row r="40" spans="1:10" s="297" customFormat="1">
      <c r="A40" s="302">
        <v>29</v>
      </c>
      <c r="B40" s="303" t="s">
        <v>848</v>
      </c>
      <c r="C40" s="847"/>
      <c r="D40" s="847"/>
      <c r="E40" s="739"/>
      <c r="F40" s="739"/>
      <c r="G40" s="739"/>
      <c r="H40" s="850"/>
      <c r="I40" s="850"/>
    </row>
    <row r="41" spans="1:10" s="297" customFormat="1">
      <c r="A41" s="302">
        <v>30</v>
      </c>
      <c r="B41" s="303" t="s">
        <v>849</v>
      </c>
      <c r="C41" s="847"/>
      <c r="D41" s="847"/>
      <c r="E41" s="739"/>
      <c r="F41" s="739"/>
      <c r="G41" s="739"/>
      <c r="H41" s="850"/>
      <c r="I41" s="850"/>
    </row>
    <row r="42" spans="1:10" s="297" customFormat="1">
      <c r="A42" s="302">
        <v>31</v>
      </c>
      <c r="B42" s="303" t="s">
        <v>850</v>
      </c>
      <c r="C42" s="847"/>
      <c r="D42" s="847"/>
      <c r="E42" s="739"/>
      <c r="F42" s="739"/>
      <c r="G42" s="739"/>
      <c r="H42" s="850"/>
      <c r="I42" s="850"/>
    </row>
    <row r="43" spans="1:10" s="297" customFormat="1">
      <c r="A43" s="302">
        <v>32</v>
      </c>
      <c r="B43" s="303" t="s">
        <v>851</v>
      </c>
      <c r="C43" s="848"/>
      <c r="D43" s="848"/>
      <c r="E43" s="740"/>
      <c r="F43" s="740"/>
      <c r="G43" s="740"/>
      <c r="H43" s="851"/>
      <c r="I43" s="851"/>
    </row>
    <row r="44" spans="1:10" s="297" customFormat="1" ht="20.25" customHeight="1">
      <c r="A44" s="304"/>
      <c r="B44" s="305" t="s">
        <v>84</v>
      </c>
      <c r="C44" s="358">
        <f>C12</f>
        <v>945.43</v>
      </c>
      <c r="D44" s="358">
        <f t="shared" ref="D44:I44" si="0">D12</f>
        <v>360.57</v>
      </c>
      <c r="E44" s="358">
        <f t="shared" si="0"/>
        <v>584.86</v>
      </c>
      <c r="F44" s="358">
        <f t="shared" si="0"/>
        <v>0</v>
      </c>
      <c r="G44" s="358">
        <f t="shared" si="0"/>
        <v>750</v>
      </c>
      <c r="H44" s="459">
        <f t="shared" si="0"/>
        <v>512.82000000000005</v>
      </c>
      <c r="I44" s="409">
        <f t="shared" si="0"/>
        <v>432.61</v>
      </c>
    </row>
    <row r="45" spans="1:10">
      <c r="E45" s="9"/>
      <c r="F45" s="9"/>
      <c r="G45" s="9"/>
      <c r="H45" s="26"/>
      <c r="I45" s="18"/>
    </row>
    <row r="46" spans="1:10" ht="15">
      <c r="A46" s="29"/>
      <c r="E46" s="29"/>
      <c r="F46" s="29"/>
      <c r="G46" s="645" t="s">
        <v>1026</v>
      </c>
      <c r="H46" s="645"/>
      <c r="I46" s="645"/>
      <c r="J46" s="474"/>
    </row>
    <row r="47" spans="1:10" ht="15">
      <c r="E47" s="448"/>
      <c r="F47" s="448"/>
      <c r="G47" s="785" t="s">
        <v>1008</v>
      </c>
      <c r="H47" s="785"/>
      <c r="I47" s="785"/>
    </row>
    <row r="48" spans="1:10">
      <c r="E48" s="448"/>
      <c r="F48" s="590" t="s">
        <v>1025</v>
      </c>
      <c r="G48" s="448"/>
      <c r="H48" s="448"/>
      <c r="I48" s="448"/>
    </row>
    <row r="49" spans="6:12">
      <c r="F49" s="477"/>
      <c r="I49" s="707"/>
      <c r="J49" s="707"/>
      <c r="K49" s="707"/>
      <c r="L49" s="707"/>
    </row>
    <row r="50" spans="6:12" ht="15">
      <c r="G50" s="645" t="s">
        <v>1027</v>
      </c>
      <c r="H50" s="645"/>
      <c r="I50" s="645"/>
    </row>
  </sheetData>
  <mergeCells count="14">
    <mergeCell ref="G50:I50"/>
    <mergeCell ref="C3:E3"/>
    <mergeCell ref="I49:L49"/>
    <mergeCell ref="D9:I9"/>
    <mergeCell ref="A5:I5"/>
    <mergeCell ref="C12:C43"/>
    <mergeCell ref="D12:D43"/>
    <mergeCell ref="E12:E43"/>
    <mergeCell ref="F12:F43"/>
    <mergeCell ref="G12:G43"/>
    <mergeCell ref="H12:H43"/>
    <mergeCell ref="I12:I43"/>
    <mergeCell ref="G47:I47"/>
    <mergeCell ref="G46:I46"/>
  </mergeCells>
  <phoneticPr fontId="0" type="noConversion"/>
  <printOptions horizontalCentered="1"/>
  <pageMargins left="0.70866141732283472" right="0.70866141732283472" top="0.23622047244094491" bottom="0" header="0.31496062992125984" footer="0.31496062992125984"/>
  <pageSetup paperSize="9" scale="82" orientation="landscape" r:id="rId1"/>
  <colBreaks count="1" manualBreakCount="1">
    <brk id="9" max="32"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topLeftCell="A11" zoomScaleSheetLayoutView="81" workbookViewId="0">
      <selection activeCell="F39" sqref="F39"/>
    </sheetView>
  </sheetViews>
  <sheetFormatPr defaultColWidth="9.109375" defaultRowHeight="13.2"/>
  <cols>
    <col min="1" max="1" width="4.44140625" style="13" customWidth="1"/>
    <col min="2" max="2" width="37.33203125" style="13" customWidth="1"/>
    <col min="3" max="3" width="12.33203125" style="13" customWidth="1"/>
    <col min="4" max="5" width="15.109375" style="13" customWidth="1"/>
    <col min="6" max="6" width="15.88671875" style="13" customWidth="1"/>
    <col min="7" max="7" width="12.5546875" style="13" customWidth="1"/>
    <col min="8" max="8" width="18.109375" style="13" customWidth="1"/>
    <col min="9" max="16384" width="9.109375" style="13"/>
  </cols>
  <sheetData>
    <row r="1" spans="1:20" customFormat="1" ht="15.6">
      <c r="D1" s="29"/>
      <c r="E1" s="29"/>
      <c r="F1" s="29"/>
      <c r="G1" s="13"/>
      <c r="H1" s="34" t="s">
        <v>62</v>
      </c>
      <c r="I1" s="29"/>
      <c r="J1" s="13"/>
      <c r="L1" s="13"/>
      <c r="M1" s="35"/>
      <c r="N1" s="35"/>
    </row>
    <row r="2" spans="1:20" customFormat="1" ht="15">
      <c r="A2" s="645" t="s">
        <v>0</v>
      </c>
      <c r="B2" s="645"/>
      <c r="C2" s="645"/>
      <c r="D2" s="645"/>
      <c r="E2" s="645"/>
      <c r="F2" s="645"/>
      <c r="G2" s="645"/>
      <c r="H2" s="645"/>
      <c r="I2" s="37"/>
      <c r="J2" s="37"/>
      <c r="K2" s="37"/>
      <c r="L2" s="37"/>
      <c r="M2" s="37"/>
      <c r="N2" s="37"/>
    </row>
    <row r="3" spans="1:20" customFormat="1" ht="21">
      <c r="A3" s="705" t="s">
        <v>652</v>
      </c>
      <c r="B3" s="705"/>
      <c r="C3" s="705"/>
      <c r="D3" s="705"/>
      <c r="E3" s="705"/>
      <c r="F3" s="705"/>
      <c r="G3" s="705"/>
      <c r="H3" s="705"/>
      <c r="I3" s="36"/>
      <c r="J3" s="36"/>
      <c r="K3" s="36"/>
      <c r="L3" s="36"/>
      <c r="M3" s="36"/>
      <c r="N3" s="36"/>
    </row>
    <row r="4" spans="1:20" customFormat="1" ht="10.5" customHeight="1"/>
    <row r="5" spans="1:20" ht="19.5" customHeight="1">
      <c r="A5" s="706" t="s">
        <v>682</v>
      </c>
      <c r="B5" s="645"/>
      <c r="C5" s="645"/>
      <c r="D5" s="645"/>
      <c r="E5" s="645"/>
      <c r="F5" s="645"/>
      <c r="G5" s="645"/>
      <c r="H5" s="645"/>
    </row>
    <row r="7" spans="1:20" s="11" customFormat="1" ht="15.75" hidden="1" customHeight="1">
      <c r="A7" s="13"/>
      <c r="B7" s="13"/>
      <c r="C7" s="13"/>
      <c r="D7" s="13"/>
      <c r="E7" s="13"/>
      <c r="F7" s="13"/>
      <c r="G7" s="13"/>
      <c r="H7" s="13"/>
      <c r="I7" s="13"/>
      <c r="J7" s="13"/>
    </row>
    <row r="8" spans="1:20" s="11" customFormat="1" ht="15.6">
      <c r="A8" s="707" t="s">
        <v>936</v>
      </c>
      <c r="B8" s="707"/>
      <c r="C8" s="13"/>
      <c r="D8" s="13"/>
      <c r="E8" s="13"/>
      <c r="F8" s="13"/>
      <c r="G8" s="13"/>
      <c r="H8" s="28" t="s">
        <v>22</v>
      </c>
      <c r="I8" s="13"/>
    </row>
    <row r="9" spans="1:20" s="11" customFormat="1" ht="15.6">
      <c r="A9" s="12"/>
      <c r="B9" s="13"/>
      <c r="C9" s="13"/>
      <c r="D9" s="87"/>
      <c r="E9" s="87"/>
      <c r="G9" s="87" t="s">
        <v>979</v>
      </c>
      <c r="H9" s="87"/>
      <c r="J9" s="97"/>
      <c r="K9" s="97"/>
      <c r="L9" s="97"/>
      <c r="S9" s="108"/>
      <c r="T9" s="106"/>
    </row>
    <row r="10" spans="1:20" s="30" customFormat="1" ht="55.5" customHeight="1">
      <c r="A10" s="546" t="s">
        <v>1019</v>
      </c>
      <c r="B10" s="546" t="s">
        <v>23</v>
      </c>
      <c r="C10" s="546" t="s">
        <v>683</v>
      </c>
      <c r="D10" s="546" t="s">
        <v>671</v>
      </c>
      <c r="E10" s="546" t="s">
        <v>221</v>
      </c>
      <c r="F10" s="546" t="s">
        <v>222</v>
      </c>
      <c r="G10" s="546" t="s">
        <v>68</v>
      </c>
      <c r="H10" s="546" t="s">
        <v>980</v>
      </c>
    </row>
    <row r="11" spans="1:20" s="30" customFormat="1" ht="14.25" customHeight="1">
      <c r="A11" s="3">
        <v>1</v>
      </c>
      <c r="B11" s="3">
        <v>2</v>
      </c>
      <c r="C11" s="3">
        <v>3</v>
      </c>
      <c r="D11" s="3">
        <v>4</v>
      </c>
      <c r="E11" s="3">
        <v>5</v>
      </c>
      <c r="F11" s="3">
        <v>6</v>
      </c>
      <c r="G11" s="3">
        <v>7</v>
      </c>
      <c r="H11" s="3">
        <v>8</v>
      </c>
    </row>
    <row r="12" spans="1:20" ht="16.5" customHeight="1">
      <c r="A12" s="25" t="s">
        <v>24</v>
      </c>
      <c r="B12" s="25" t="s">
        <v>25</v>
      </c>
      <c r="C12" s="846">
        <v>785.37</v>
      </c>
      <c r="D12" s="846">
        <v>0</v>
      </c>
      <c r="E12" s="846">
        <v>785.37</v>
      </c>
      <c r="F12" s="846">
        <v>0</v>
      </c>
      <c r="G12" s="846">
        <v>785.37</v>
      </c>
      <c r="H12" s="846">
        <f>D12+E12-G12</f>
        <v>0</v>
      </c>
    </row>
    <row r="13" spans="1:20" ht="20.25" customHeight="1">
      <c r="A13" s="16"/>
      <c r="B13" s="16" t="s">
        <v>26</v>
      </c>
      <c r="C13" s="847"/>
      <c r="D13" s="847"/>
      <c r="E13" s="847"/>
      <c r="F13" s="847"/>
      <c r="G13" s="847"/>
      <c r="H13" s="847"/>
    </row>
    <row r="14" spans="1:20" ht="17.25" customHeight="1">
      <c r="A14" s="16"/>
      <c r="B14" s="16" t="s">
        <v>184</v>
      </c>
      <c r="C14" s="847"/>
      <c r="D14" s="847"/>
      <c r="E14" s="847"/>
      <c r="F14" s="847"/>
      <c r="G14" s="847"/>
      <c r="H14" s="847"/>
    </row>
    <row r="15" spans="1:20" s="30" customFormat="1" ht="33.75" customHeight="1">
      <c r="A15" s="31"/>
      <c r="B15" s="31" t="s">
        <v>185</v>
      </c>
      <c r="C15" s="847"/>
      <c r="D15" s="847"/>
      <c r="E15" s="847"/>
      <c r="F15" s="847"/>
      <c r="G15" s="847"/>
      <c r="H15" s="847"/>
    </row>
    <row r="16" spans="1:20" s="30" customFormat="1">
      <c r="A16" s="31"/>
      <c r="B16" s="32" t="s">
        <v>27</v>
      </c>
      <c r="C16" s="847"/>
      <c r="D16" s="847"/>
      <c r="E16" s="847"/>
      <c r="F16" s="847"/>
      <c r="G16" s="847"/>
      <c r="H16" s="847"/>
    </row>
    <row r="17" spans="1:10" s="30" customFormat="1" ht="40.5" customHeight="1">
      <c r="A17" s="32" t="s">
        <v>28</v>
      </c>
      <c r="B17" s="32" t="s">
        <v>220</v>
      </c>
      <c r="C17" s="847"/>
      <c r="D17" s="847"/>
      <c r="E17" s="847"/>
      <c r="F17" s="847"/>
      <c r="G17" s="847"/>
      <c r="H17" s="847"/>
    </row>
    <row r="18" spans="1:10" ht="28.5" customHeight="1">
      <c r="A18" s="16"/>
      <c r="B18" s="133" t="s">
        <v>187</v>
      </c>
      <c r="C18" s="847"/>
      <c r="D18" s="847"/>
      <c r="E18" s="847"/>
      <c r="F18" s="847"/>
      <c r="G18" s="847"/>
      <c r="H18" s="847"/>
    </row>
    <row r="19" spans="1:10" ht="19.5" customHeight="1">
      <c r="A19" s="16"/>
      <c r="B19" s="31" t="s">
        <v>29</v>
      </c>
      <c r="C19" s="847"/>
      <c r="D19" s="847"/>
      <c r="E19" s="847"/>
      <c r="F19" s="847"/>
      <c r="G19" s="847"/>
      <c r="H19" s="847"/>
    </row>
    <row r="20" spans="1:10" ht="21.75" customHeight="1">
      <c r="A20" s="16"/>
      <c r="B20" s="31" t="s">
        <v>188</v>
      </c>
      <c r="C20" s="847"/>
      <c r="D20" s="847"/>
      <c r="E20" s="847"/>
      <c r="F20" s="847"/>
      <c r="G20" s="847"/>
      <c r="H20" s="847"/>
    </row>
    <row r="21" spans="1:10" s="30" customFormat="1" ht="27.75" customHeight="1">
      <c r="A21" s="31"/>
      <c r="B21" s="31" t="s">
        <v>30</v>
      </c>
      <c r="C21" s="847"/>
      <c r="D21" s="847"/>
      <c r="E21" s="847"/>
      <c r="F21" s="847"/>
      <c r="G21" s="847"/>
      <c r="H21" s="847"/>
    </row>
    <row r="22" spans="1:10" s="30" customFormat="1" ht="19.5" customHeight="1">
      <c r="A22" s="31"/>
      <c r="B22" s="31" t="s">
        <v>186</v>
      </c>
      <c r="C22" s="847"/>
      <c r="D22" s="847"/>
      <c r="E22" s="847"/>
      <c r="F22" s="847"/>
      <c r="G22" s="847"/>
      <c r="H22" s="847"/>
    </row>
    <row r="23" spans="1:10" s="30" customFormat="1" ht="27.75" customHeight="1">
      <c r="A23" s="31"/>
      <c r="B23" s="31" t="s">
        <v>189</v>
      </c>
      <c r="C23" s="847"/>
      <c r="D23" s="847"/>
      <c r="E23" s="847"/>
      <c r="F23" s="847"/>
      <c r="G23" s="847"/>
      <c r="H23" s="847"/>
    </row>
    <row r="24" spans="1:10" s="30" customFormat="1" ht="18.75" customHeight="1">
      <c r="A24" s="32"/>
      <c r="B24" s="31" t="s">
        <v>190</v>
      </c>
      <c r="C24" s="847"/>
      <c r="D24" s="847"/>
      <c r="E24" s="847"/>
      <c r="F24" s="847"/>
      <c r="G24" s="847"/>
      <c r="H24" s="847"/>
    </row>
    <row r="25" spans="1:10" s="30" customFormat="1" ht="19.5" customHeight="1">
      <c r="A25" s="32"/>
      <c r="B25" s="32" t="s">
        <v>27</v>
      </c>
      <c r="C25" s="848"/>
      <c r="D25" s="848"/>
      <c r="E25" s="848"/>
      <c r="F25" s="848"/>
      <c r="G25" s="848"/>
      <c r="H25" s="848"/>
    </row>
    <row r="26" spans="1:10" ht="15.75" customHeight="1">
      <c r="A26" s="16"/>
      <c r="B26" s="25" t="s">
        <v>31</v>
      </c>
      <c r="C26" s="359">
        <f>C12</f>
        <v>785.37</v>
      </c>
      <c r="D26" s="359">
        <f t="shared" ref="D26:H26" si="0">D12</f>
        <v>0</v>
      </c>
      <c r="E26" s="359">
        <f t="shared" si="0"/>
        <v>785.37</v>
      </c>
      <c r="F26" s="359">
        <f t="shared" si="0"/>
        <v>0</v>
      </c>
      <c r="G26" s="359">
        <f t="shared" si="0"/>
        <v>785.37</v>
      </c>
      <c r="H26" s="359">
        <f t="shared" si="0"/>
        <v>0</v>
      </c>
    </row>
    <row r="27" spans="1:10" s="30" customFormat="1" ht="15.75" customHeight="1"/>
    <row r="28" spans="1:10" s="30" customFormat="1" ht="15.75" customHeight="1">
      <c r="F28" s="785" t="s">
        <v>1026</v>
      </c>
      <c r="G28" s="785"/>
      <c r="H28" s="785"/>
    </row>
    <row r="29" spans="1:10" ht="17.25" customHeight="1">
      <c r="B29" s="12"/>
      <c r="C29" s="12"/>
      <c r="D29" s="12"/>
      <c r="E29" s="12"/>
      <c r="F29" s="645" t="s">
        <v>1010</v>
      </c>
      <c r="G29" s="645"/>
      <c r="H29" s="645"/>
    </row>
    <row r="30" spans="1:10" ht="13.95" customHeight="1">
      <c r="B30" s="474"/>
      <c r="C30" s="474"/>
      <c r="D30" s="474"/>
      <c r="E30" s="590" t="s">
        <v>1025</v>
      </c>
      <c r="F30" s="474"/>
      <c r="G30" s="474"/>
      <c r="H30" s="474"/>
    </row>
    <row r="31" spans="1:10" ht="12.6" customHeight="1">
      <c r="B31" s="474"/>
      <c r="C31" s="474"/>
      <c r="D31" s="474"/>
      <c r="E31" s="474"/>
      <c r="F31" s="474"/>
      <c r="G31" s="474"/>
      <c r="H31" s="474"/>
    </row>
    <row r="32" spans="1:10" ht="15">
      <c r="B32" s="12"/>
      <c r="C32" s="12"/>
      <c r="D32" s="12"/>
      <c r="E32" s="12"/>
      <c r="F32" s="645" t="s">
        <v>1027</v>
      </c>
      <c r="G32" s="645"/>
      <c r="H32" s="645"/>
      <c r="I32" s="29"/>
      <c r="J32" s="29"/>
    </row>
  </sheetData>
  <mergeCells count="13">
    <mergeCell ref="F29:H29"/>
    <mergeCell ref="F28:H28"/>
    <mergeCell ref="F32:H32"/>
    <mergeCell ref="A2:H2"/>
    <mergeCell ref="A3:H3"/>
    <mergeCell ref="A5:H5"/>
    <mergeCell ref="A8:B8"/>
    <mergeCell ref="C12:C25"/>
    <mergeCell ref="D12:D25"/>
    <mergeCell ref="E12:E25"/>
    <mergeCell ref="F12:F25"/>
    <mergeCell ref="G12:G25"/>
    <mergeCell ref="H12:H25"/>
  </mergeCells>
  <phoneticPr fontId="0" type="noConversion"/>
  <printOptions horizontalCentered="1"/>
  <pageMargins left="0.70866141732283472" right="0.70866141732283472" top="0.23622047244094491" bottom="0" header="0.31496062992125984" footer="0.31496062992125984"/>
  <pageSetup paperSize="9" scale="9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50"/>
  <sheetViews>
    <sheetView topLeftCell="A33" zoomScaleSheetLayoutView="85" workbookViewId="0">
      <selection activeCell="D51" sqref="D51"/>
    </sheetView>
  </sheetViews>
  <sheetFormatPr defaultColWidth="9.109375" defaultRowHeight="13.2"/>
  <cols>
    <col min="1" max="1" width="3.6640625" style="13" customWidth="1"/>
    <col min="2" max="2" width="19.33203125" style="13" customWidth="1"/>
    <col min="3" max="3" width="36.33203125" style="13" customWidth="1"/>
    <col min="4" max="4" width="32.33203125" style="13" customWidth="1"/>
    <col min="5" max="5" width="49.88671875" style="13" customWidth="1"/>
    <col min="6" max="16384" width="9.109375" style="13"/>
  </cols>
  <sheetData>
    <row r="1" spans="1:18" customFormat="1" ht="15.6">
      <c r="E1" s="34" t="s">
        <v>520</v>
      </c>
      <c r="F1" s="35"/>
    </row>
    <row r="2" spans="1:18" customFormat="1" ht="15">
      <c r="D2" s="37" t="s">
        <v>0</v>
      </c>
      <c r="E2" s="37"/>
      <c r="F2" s="37"/>
    </row>
    <row r="3" spans="1:18" customFormat="1" ht="21">
      <c r="B3" s="141"/>
      <c r="C3" s="705" t="s">
        <v>652</v>
      </c>
      <c r="D3" s="705"/>
      <c r="E3" s="705"/>
      <c r="F3" s="36"/>
    </row>
    <row r="4" spans="1:18" ht="15.75" customHeight="1">
      <c r="A4" s="845" t="s">
        <v>684</v>
      </c>
      <c r="B4" s="845"/>
      <c r="C4" s="845"/>
      <c r="D4" s="845"/>
      <c r="E4" s="845"/>
    </row>
    <row r="5" spans="1:18" ht="0.75" customHeight="1"/>
    <row r="6" spans="1:18">
      <c r="A6" s="12" t="s">
        <v>940</v>
      </c>
    </row>
    <row r="7" spans="1:18">
      <c r="D7" s="855" t="s">
        <v>973</v>
      </c>
      <c r="E7" s="855"/>
      <c r="Q7" s="16"/>
      <c r="R7" s="18"/>
    </row>
    <row r="8" spans="1:18" ht="21" customHeight="1">
      <c r="A8" s="690" t="s">
        <v>2</v>
      </c>
      <c r="B8" s="690" t="s">
        <v>3</v>
      </c>
      <c r="C8" s="852" t="s">
        <v>516</v>
      </c>
      <c r="D8" s="853"/>
      <c r="E8" s="854"/>
      <c r="Q8" s="18"/>
      <c r="R8" s="18"/>
    </row>
    <row r="9" spans="1:18" ht="45.75" customHeight="1">
      <c r="A9" s="690"/>
      <c r="B9" s="690"/>
      <c r="C9" s="546" t="s">
        <v>518</v>
      </c>
      <c r="D9" s="546" t="s">
        <v>519</v>
      </c>
      <c r="E9" s="546" t="s">
        <v>517</v>
      </c>
    </row>
    <row r="10" spans="1:18" s="99" customFormat="1" ht="15.75" customHeight="1">
      <c r="A10" s="57">
        <v>1</v>
      </c>
      <c r="B10" s="56">
        <v>2</v>
      </c>
      <c r="C10" s="57">
        <v>3</v>
      </c>
      <c r="D10" s="56">
        <v>4</v>
      </c>
      <c r="E10" s="57">
        <v>5</v>
      </c>
    </row>
    <row r="11" spans="1:18" ht="17.25" customHeight="1">
      <c r="A11" s="302">
        <v>1</v>
      </c>
      <c r="B11" s="303" t="s">
        <v>820</v>
      </c>
      <c r="C11" s="16"/>
      <c r="D11" s="607">
        <v>12</v>
      </c>
      <c r="E11" s="399" t="s">
        <v>920</v>
      </c>
    </row>
    <row r="12" spans="1:18" ht="87" customHeight="1">
      <c r="A12" s="302">
        <v>2</v>
      </c>
      <c r="B12" s="303" t="s">
        <v>821</v>
      </c>
      <c r="C12" s="16"/>
      <c r="D12" s="607">
        <v>12</v>
      </c>
      <c r="E12" s="398" t="s">
        <v>1034</v>
      </c>
    </row>
    <row r="13" spans="1:18" ht="18" customHeight="1">
      <c r="A13" s="302">
        <v>3</v>
      </c>
      <c r="B13" s="303" t="s">
        <v>822</v>
      </c>
      <c r="C13" s="16"/>
      <c r="D13" s="607">
        <v>12</v>
      </c>
      <c r="E13" s="399" t="s">
        <v>921</v>
      </c>
    </row>
    <row r="14" spans="1:18" ht="18.75" customHeight="1">
      <c r="A14" s="302">
        <v>4</v>
      </c>
      <c r="B14" s="303" t="s">
        <v>823</v>
      </c>
      <c r="C14" s="16"/>
      <c r="D14" s="607">
        <v>12</v>
      </c>
      <c r="E14" s="133" t="s">
        <v>923</v>
      </c>
    </row>
    <row r="15" spans="1:18" ht="15.75" customHeight="1">
      <c r="A15" s="302">
        <v>5</v>
      </c>
      <c r="B15" s="303" t="s">
        <v>824</v>
      </c>
      <c r="D15" s="607">
        <v>12</v>
      </c>
      <c r="E15" s="133"/>
    </row>
    <row r="16" spans="1:18" ht="12.75" customHeight="1">
      <c r="A16" s="302">
        <v>6</v>
      </c>
      <c r="B16" s="303" t="s">
        <v>825</v>
      </c>
      <c r="C16" s="16"/>
      <c r="D16" s="607">
        <v>12</v>
      </c>
      <c r="E16" s="133"/>
    </row>
    <row r="17" spans="1:5" ht="28.5" customHeight="1">
      <c r="A17" s="302">
        <v>7</v>
      </c>
      <c r="B17" s="303" t="s">
        <v>826</v>
      </c>
      <c r="C17" s="16"/>
      <c r="D17" s="607">
        <v>12</v>
      </c>
      <c r="E17" s="133" t="s">
        <v>903</v>
      </c>
    </row>
    <row r="18" spans="1:5" ht="32.25" customHeight="1">
      <c r="A18" s="302">
        <v>8</v>
      </c>
      <c r="B18" s="303" t="s">
        <v>827</v>
      </c>
      <c r="C18" s="16"/>
      <c r="D18" s="607">
        <v>12</v>
      </c>
      <c r="E18" s="133" t="s">
        <v>904</v>
      </c>
    </row>
    <row r="19" spans="1:5" ht="26.4">
      <c r="A19" s="302">
        <v>9</v>
      </c>
      <c r="B19" s="303" t="s">
        <v>828</v>
      </c>
      <c r="C19" s="16"/>
      <c r="D19" s="607">
        <v>12</v>
      </c>
      <c r="E19" s="133" t="s">
        <v>904</v>
      </c>
    </row>
    <row r="20" spans="1:5">
      <c r="A20" s="302">
        <v>10</v>
      </c>
      <c r="B20" s="303" t="s">
        <v>829</v>
      </c>
      <c r="C20" s="16"/>
      <c r="D20" s="607">
        <v>12</v>
      </c>
      <c r="E20" s="133"/>
    </row>
    <row r="21" spans="1:5" ht="39.75" customHeight="1">
      <c r="A21" s="302">
        <v>11</v>
      </c>
      <c r="B21" s="303" t="s">
        <v>830</v>
      </c>
      <c r="C21" s="398" t="s">
        <v>906</v>
      </c>
      <c r="D21" s="607">
        <v>12</v>
      </c>
      <c r="E21" s="133" t="s">
        <v>909</v>
      </c>
    </row>
    <row r="22" spans="1:5">
      <c r="A22" s="302">
        <v>12</v>
      </c>
      <c r="B22" s="303" t="s">
        <v>831</v>
      </c>
      <c r="C22" s="16"/>
      <c r="D22" s="607">
        <v>12</v>
      </c>
      <c r="E22" s="133" t="s">
        <v>924</v>
      </c>
    </row>
    <row r="23" spans="1:5">
      <c r="A23" s="302">
        <v>13</v>
      </c>
      <c r="B23" s="303" t="s">
        <v>832</v>
      </c>
      <c r="C23" s="16"/>
      <c r="D23" s="607">
        <v>12</v>
      </c>
      <c r="E23" s="133" t="s">
        <v>910</v>
      </c>
    </row>
    <row r="24" spans="1:5" s="297" customFormat="1">
      <c r="A24" s="302">
        <v>14</v>
      </c>
      <c r="B24" s="303" t="s">
        <v>833</v>
      </c>
      <c r="C24" s="16"/>
      <c r="D24" s="607">
        <v>12</v>
      </c>
      <c r="E24" s="133" t="s">
        <v>911</v>
      </c>
    </row>
    <row r="25" spans="1:5" s="297" customFormat="1">
      <c r="A25" s="302">
        <v>15</v>
      </c>
      <c r="B25" s="303" t="s">
        <v>834</v>
      </c>
      <c r="C25" s="16"/>
      <c r="D25" s="607">
        <v>12</v>
      </c>
      <c r="E25" s="133"/>
    </row>
    <row r="26" spans="1:5" s="297" customFormat="1">
      <c r="A26" s="302">
        <v>16</v>
      </c>
      <c r="B26" s="303" t="s">
        <v>835</v>
      </c>
      <c r="C26" s="16"/>
      <c r="D26" s="607">
        <v>12</v>
      </c>
      <c r="E26" s="133"/>
    </row>
    <row r="27" spans="1:5" s="297" customFormat="1" ht="66" customHeight="1">
      <c r="A27" s="302">
        <v>17</v>
      </c>
      <c r="B27" s="303" t="s">
        <v>836</v>
      </c>
      <c r="C27" s="16"/>
      <c r="D27" s="607">
        <v>12</v>
      </c>
      <c r="E27" s="391" t="s">
        <v>908</v>
      </c>
    </row>
    <row r="28" spans="1:5" s="297" customFormat="1" ht="26.4">
      <c r="A28" s="302">
        <v>18</v>
      </c>
      <c r="B28" s="303" t="s">
        <v>837</v>
      </c>
      <c r="C28" s="16"/>
      <c r="D28" s="607">
        <v>12</v>
      </c>
      <c r="E28" s="133" t="s">
        <v>912</v>
      </c>
    </row>
    <row r="29" spans="1:5" s="297" customFormat="1" ht="27.75" customHeight="1">
      <c r="A29" s="302">
        <v>19</v>
      </c>
      <c r="B29" s="303" t="s">
        <v>838</v>
      </c>
      <c r="C29" s="16"/>
      <c r="D29" s="607">
        <v>12</v>
      </c>
      <c r="E29" s="133" t="s">
        <v>913</v>
      </c>
    </row>
    <row r="30" spans="1:5" s="297" customFormat="1" ht="15.75" customHeight="1">
      <c r="A30" s="302">
        <v>20</v>
      </c>
      <c r="B30" s="303" t="s">
        <v>839</v>
      </c>
      <c r="C30" s="16"/>
      <c r="D30" s="607">
        <v>12</v>
      </c>
      <c r="E30" s="133" t="s">
        <v>914</v>
      </c>
    </row>
    <row r="31" spans="1:5" s="297" customFormat="1">
      <c r="A31" s="302">
        <v>21</v>
      </c>
      <c r="B31" s="303" t="s">
        <v>840</v>
      </c>
      <c r="C31" s="16"/>
      <c r="D31" s="607">
        <v>12</v>
      </c>
      <c r="E31" s="133"/>
    </row>
    <row r="32" spans="1:5" s="297" customFormat="1" ht="52.5" customHeight="1">
      <c r="A32" s="302">
        <v>22</v>
      </c>
      <c r="B32" s="303" t="s">
        <v>841</v>
      </c>
      <c r="C32" s="398" t="s">
        <v>907</v>
      </c>
      <c r="D32" s="607">
        <v>12</v>
      </c>
      <c r="E32" s="133" t="s">
        <v>922</v>
      </c>
    </row>
    <row r="33" spans="1:8" s="297" customFormat="1">
      <c r="A33" s="302">
        <v>23</v>
      </c>
      <c r="B33" s="303" t="s">
        <v>842</v>
      </c>
      <c r="C33" s="16"/>
      <c r="D33" s="607">
        <v>12</v>
      </c>
      <c r="E33" s="133"/>
    </row>
    <row r="34" spans="1:8" s="297" customFormat="1" ht="53.25" customHeight="1">
      <c r="A34" s="302">
        <v>24</v>
      </c>
      <c r="B34" s="303" t="s">
        <v>843</v>
      </c>
      <c r="C34" s="16"/>
      <c r="D34" s="607">
        <v>12</v>
      </c>
      <c r="E34" s="133" t="s">
        <v>915</v>
      </c>
    </row>
    <row r="35" spans="1:8" s="297" customFormat="1">
      <c r="A35" s="302">
        <v>25</v>
      </c>
      <c r="B35" s="303" t="s">
        <v>844</v>
      </c>
      <c r="C35" s="16"/>
      <c r="D35" s="607">
        <v>12</v>
      </c>
      <c r="E35" s="133"/>
    </row>
    <row r="36" spans="1:8" s="297" customFormat="1">
      <c r="A36" s="302">
        <v>26</v>
      </c>
      <c r="B36" s="303" t="s">
        <v>845</v>
      </c>
      <c r="C36" s="16"/>
      <c r="D36" s="607">
        <v>12</v>
      </c>
      <c r="E36" s="133"/>
    </row>
    <row r="37" spans="1:8" s="297" customFormat="1" ht="23.25" customHeight="1">
      <c r="A37" s="302">
        <v>27</v>
      </c>
      <c r="B37" s="303" t="s">
        <v>846</v>
      </c>
      <c r="C37" s="16"/>
      <c r="D37" s="607">
        <v>12</v>
      </c>
      <c r="E37" s="133" t="s">
        <v>916</v>
      </c>
    </row>
    <row r="38" spans="1:8" s="297" customFormat="1" ht="26.4">
      <c r="A38" s="302">
        <v>28</v>
      </c>
      <c r="B38" s="303" t="s">
        <v>847</v>
      </c>
      <c r="C38" s="16"/>
      <c r="D38" s="607">
        <v>12</v>
      </c>
      <c r="E38" s="133" t="s">
        <v>917</v>
      </c>
    </row>
    <row r="39" spans="1:8" s="297" customFormat="1">
      <c r="A39" s="302">
        <v>29</v>
      </c>
      <c r="B39" s="303" t="s">
        <v>848</v>
      </c>
      <c r="C39" s="16"/>
      <c r="D39" s="607">
        <v>12</v>
      </c>
      <c r="E39" s="133"/>
    </row>
    <row r="40" spans="1:8" s="297" customFormat="1">
      <c r="A40" s="302">
        <v>30</v>
      </c>
      <c r="B40" s="303" t="s">
        <v>849</v>
      </c>
      <c r="C40" s="16"/>
      <c r="D40" s="607">
        <v>12</v>
      </c>
      <c r="E40" s="133"/>
    </row>
    <row r="41" spans="1:8" s="297" customFormat="1" ht="18.75" customHeight="1">
      <c r="A41" s="302">
        <v>31</v>
      </c>
      <c r="B41" s="303" t="s">
        <v>850</v>
      </c>
      <c r="C41" s="16"/>
      <c r="D41" s="607">
        <v>12</v>
      </c>
      <c r="E41" s="133" t="s">
        <v>918</v>
      </c>
    </row>
    <row r="42" spans="1:8" s="297" customFormat="1" ht="26.4">
      <c r="A42" s="302">
        <v>32</v>
      </c>
      <c r="B42" s="303" t="s">
        <v>851</v>
      </c>
      <c r="C42" s="16"/>
      <c r="D42" s="607">
        <v>12</v>
      </c>
      <c r="E42" s="133" t="s">
        <v>919</v>
      </c>
    </row>
    <row r="43" spans="1:8" s="297" customFormat="1" ht="19.5" customHeight="1">
      <c r="A43" s="304"/>
      <c r="B43" s="305" t="s">
        <v>84</v>
      </c>
      <c r="C43" s="16">
        <v>2</v>
      </c>
      <c r="D43" s="16">
        <f>SUM(D11:D42)</f>
        <v>384</v>
      </c>
      <c r="E43" s="133"/>
    </row>
    <row r="44" spans="1:8" s="608" customFormat="1" ht="15.75" customHeight="1">
      <c r="A44" s="856" t="s">
        <v>905</v>
      </c>
      <c r="B44" s="857"/>
      <c r="C44" s="857"/>
      <c r="D44" s="857"/>
      <c r="E44" s="857"/>
      <c r="F44" s="603"/>
    </row>
    <row r="45" spans="1:8" s="608" customFormat="1" ht="15.75" customHeight="1">
      <c r="A45" s="858" t="s">
        <v>1033</v>
      </c>
      <c r="B45" s="858"/>
      <c r="C45" s="858"/>
      <c r="D45" s="858"/>
      <c r="E45" s="858"/>
      <c r="F45" s="603"/>
    </row>
    <row r="46" spans="1:8" ht="12.75" customHeight="1">
      <c r="E46" s="599" t="s">
        <v>1026</v>
      </c>
    </row>
    <row r="47" spans="1:8" ht="21" customHeight="1">
      <c r="E47" s="47" t="s">
        <v>1010</v>
      </c>
    </row>
    <row r="48" spans="1:8" ht="13.8">
      <c r="D48" s="591" t="s">
        <v>1025</v>
      </c>
      <c r="E48" s="41"/>
      <c r="F48" s="707"/>
      <c r="G48" s="707"/>
      <c r="H48" s="707"/>
    </row>
    <row r="49" spans="5:5" ht="13.8">
      <c r="E49" s="41"/>
    </row>
    <row r="50" spans="5:5" ht="13.8">
      <c r="E50" s="592" t="s">
        <v>1027</v>
      </c>
    </row>
  </sheetData>
  <mergeCells count="9">
    <mergeCell ref="C3:E3"/>
    <mergeCell ref="A4:E4"/>
    <mergeCell ref="F48:H48"/>
    <mergeCell ref="C8:E8"/>
    <mergeCell ref="D7:E7"/>
    <mergeCell ref="B8:B9"/>
    <mergeCell ref="A8:A9"/>
    <mergeCell ref="A44:E44"/>
    <mergeCell ref="A45:E45"/>
  </mergeCells>
  <printOptions horizontalCentered="1"/>
  <pageMargins left="0.70866141732283472" right="0.70866141732283472" top="0.2" bottom="0" header="0.2" footer="0.31496062992125984"/>
  <pageSetup paperSize="9" scale="55" orientation="landscape" r:id="rId1"/>
  <colBreaks count="1" manualBreakCount="1">
    <brk id="5"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zoomScaleSheetLayoutView="90" workbookViewId="0">
      <selection activeCell="E39" sqref="E39"/>
    </sheetView>
  </sheetViews>
  <sheetFormatPr defaultRowHeight="13.2"/>
  <sheetData>
    <row r="2" spans="2:8">
      <c r="B2" s="12"/>
    </row>
    <row r="4" spans="2:8" ht="12.75" customHeight="1">
      <c r="B4" s="642"/>
      <c r="C4" s="642"/>
      <c r="D4" s="642"/>
      <c r="E4" s="642"/>
      <c r="F4" s="642"/>
      <c r="G4" s="642"/>
      <c r="H4" s="642"/>
    </row>
    <row r="5" spans="2:8" ht="12.75" customHeight="1">
      <c r="B5" s="642"/>
      <c r="C5" s="642"/>
      <c r="D5" s="642"/>
      <c r="E5" s="642"/>
      <c r="F5" s="642"/>
      <c r="G5" s="642"/>
      <c r="H5" s="642"/>
    </row>
    <row r="6" spans="2:8" ht="12.75" customHeight="1">
      <c r="B6" s="642"/>
      <c r="C6" s="642"/>
      <c r="D6" s="642"/>
      <c r="E6" s="642"/>
      <c r="F6" s="642"/>
      <c r="G6" s="642"/>
      <c r="H6" s="642"/>
    </row>
    <row r="7" spans="2:8" ht="12.75" customHeight="1">
      <c r="B7" s="642"/>
      <c r="C7" s="642"/>
      <c r="D7" s="642"/>
      <c r="E7" s="642"/>
      <c r="F7" s="642"/>
      <c r="G7" s="642"/>
      <c r="H7" s="642"/>
    </row>
    <row r="8" spans="2:8" ht="12.75" customHeight="1">
      <c r="B8" s="642"/>
      <c r="C8" s="642"/>
      <c r="D8" s="642"/>
      <c r="E8" s="642"/>
      <c r="F8" s="642"/>
      <c r="G8" s="642"/>
      <c r="H8" s="642"/>
    </row>
    <row r="9" spans="2:8" ht="12.75" customHeight="1">
      <c r="B9" s="642"/>
      <c r="C9" s="642"/>
      <c r="D9" s="642"/>
      <c r="E9" s="642"/>
      <c r="F9" s="642"/>
      <c r="G9" s="642"/>
      <c r="H9" s="642"/>
    </row>
    <row r="10" spans="2:8" ht="12.75" customHeight="1">
      <c r="B10" s="642"/>
      <c r="C10" s="642"/>
      <c r="D10" s="642"/>
      <c r="E10" s="642"/>
      <c r="F10" s="642"/>
      <c r="G10" s="642"/>
      <c r="H10" s="642"/>
    </row>
    <row r="11" spans="2:8" ht="12.75" customHeight="1">
      <c r="B11" s="642"/>
      <c r="C11" s="642"/>
      <c r="D11" s="642"/>
      <c r="E11" s="642"/>
      <c r="F11" s="642"/>
      <c r="G11" s="642"/>
      <c r="H11" s="642"/>
    </row>
    <row r="12" spans="2:8" ht="12.75" customHeight="1">
      <c r="B12" s="642"/>
      <c r="C12" s="642"/>
      <c r="D12" s="642"/>
      <c r="E12" s="642"/>
      <c r="F12" s="642"/>
      <c r="G12" s="642"/>
      <c r="H12" s="642"/>
    </row>
    <row r="13" spans="2:8" ht="12.75" customHeight="1">
      <c r="B13" s="642"/>
      <c r="C13" s="642"/>
      <c r="D13" s="642"/>
      <c r="E13" s="642"/>
      <c r="F13" s="642"/>
      <c r="G13" s="642"/>
      <c r="H13" s="642"/>
    </row>
  </sheetData>
  <mergeCells count="1">
    <mergeCell ref="B4:H13"/>
  </mergeCells>
  <printOptions horizontalCentered="1" verticalCentered="1"/>
  <pageMargins left="0.70866141732283472" right="0.70866141732283472" top="0.23622047244094491" bottom="0" header="0.31496062992125984" footer="0.31496062992125984"/>
  <pageSetup paperSize="9" orientation="landscape"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opLeftCell="A25" zoomScaleSheetLayoutView="80" workbookViewId="0">
      <selection activeCell="H55" sqref="H55"/>
    </sheetView>
  </sheetViews>
  <sheetFormatPr defaultRowHeight="13.2"/>
  <cols>
    <col min="1" max="1" width="8.33203125" customWidth="1"/>
    <col min="2" max="2" width="16.109375" customWidth="1"/>
    <col min="3" max="3" width="14.33203125" customWidth="1"/>
    <col min="4" max="5" width="13.5546875" customWidth="1"/>
    <col min="6" max="6" width="12.88671875" customWidth="1"/>
    <col min="7" max="8" width="15.33203125" customWidth="1"/>
    <col min="9" max="9" width="15.44140625" customWidth="1"/>
    <col min="10" max="10" width="13.33203125" customWidth="1"/>
  </cols>
  <sheetData>
    <row r="1" spans="1:11" ht="16.2">
      <c r="I1" s="860" t="s">
        <v>761</v>
      </c>
      <c r="J1" s="860"/>
    </row>
    <row r="2" spans="1:11" ht="16.2">
      <c r="C2" s="775" t="s">
        <v>0</v>
      </c>
      <c r="D2" s="775"/>
      <c r="E2" s="775"/>
      <c r="F2" s="775"/>
      <c r="G2" s="775"/>
      <c r="H2" s="775"/>
      <c r="I2" s="234"/>
      <c r="J2" s="208"/>
      <c r="K2" s="208"/>
    </row>
    <row r="3" spans="1:11" ht="22.2">
      <c r="B3" s="776" t="s">
        <v>652</v>
      </c>
      <c r="C3" s="776"/>
      <c r="D3" s="776"/>
      <c r="E3" s="776"/>
      <c r="F3" s="776"/>
      <c r="G3" s="776"/>
      <c r="H3" s="776"/>
      <c r="I3" s="209"/>
      <c r="J3" s="209"/>
      <c r="K3" s="209"/>
    </row>
    <row r="4" spans="1:11" ht="22.2">
      <c r="C4" s="179"/>
      <c r="D4" s="179"/>
      <c r="E4" s="179"/>
      <c r="F4" s="179"/>
      <c r="G4" s="179"/>
      <c r="H4" s="179"/>
      <c r="I4" s="179"/>
      <c r="J4" s="209"/>
      <c r="K4" s="209"/>
    </row>
    <row r="5" spans="1:11" ht="20.25" customHeight="1">
      <c r="C5" s="861" t="s">
        <v>685</v>
      </c>
      <c r="D5" s="861"/>
      <c r="E5" s="861"/>
      <c r="F5" s="861"/>
      <c r="G5" s="861"/>
      <c r="H5" s="861"/>
      <c r="I5" s="861"/>
    </row>
    <row r="6" spans="1:11" ht="20.25" customHeight="1">
      <c r="A6" s="460" t="s">
        <v>936</v>
      </c>
      <c r="C6" s="213"/>
      <c r="D6" s="213"/>
      <c r="E6" s="213"/>
      <c r="F6" s="213"/>
      <c r="G6" s="213"/>
      <c r="H6" s="213"/>
      <c r="I6" s="863"/>
      <c r="J6" s="863"/>
    </row>
    <row r="7" spans="1:11" ht="15" customHeight="1">
      <c r="A7" s="862" t="s">
        <v>69</v>
      </c>
      <c r="B7" s="862" t="s">
        <v>32</v>
      </c>
      <c r="C7" s="862" t="s">
        <v>416</v>
      </c>
      <c r="D7" s="862" t="s">
        <v>395</v>
      </c>
      <c r="E7" s="864" t="s">
        <v>465</v>
      </c>
      <c r="F7" s="862" t="s">
        <v>394</v>
      </c>
      <c r="G7" s="862"/>
      <c r="H7" s="862"/>
      <c r="I7" s="862" t="s">
        <v>420</v>
      </c>
      <c r="J7" s="864" t="s">
        <v>421</v>
      </c>
    </row>
    <row r="8" spans="1:11" ht="12.75" customHeight="1">
      <c r="A8" s="862"/>
      <c r="B8" s="862"/>
      <c r="C8" s="862"/>
      <c r="D8" s="862"/>
      <c r="E8" s="865"/>
      <c r="F8" s="862" t="s">
        <v>417</v>
      </c>
      <c r="G8" s="864" t="s">
        <v>418</v>
      </c>
      <c r="H8" s="862" t="s">
        <v>419</v>
      </c>
      <c r="I8" s="862"/>
      <c r="J8" s="865"/>
    </row>
    <row r="9" spans="1:11" ht="20.25" customHeight="1">
      <c r="A9" s="862"/>
      <c r="B9" s="862"/>
      <c r="C9" s="862"/>
      <c r="D9" s="862"/>
      <c r="E9" s="865"/>
      <c r="F9" s="862"/>
      <c r="G9" s="865"/>
      <c r="H9" s="862"/>
      <c r="I9" s="862"/>
      <c r="J9" s="865"/>
    </row>
    <row r="10" spans="1:11" ht="63.75" customHeight="1">
      <c r="A10" s="862"/>
      <c r="B10" s="862"/>
      <c r="C10" s="862"/>
      <c r="D10" s="862"/>
      <c r="E10" s="866"/>
      <c r="F10" s="862"/>
      <c r="G10" s="866"/>
      <c r="H10" s="862"/>
      <c r="I10" s="862"/>
      <c r="J10" s="866"/>
    </row>
    <row r="11" spans="1:11" ht="14.4">
      <c r="A11" s="214">
        <v>1</v>
      </c>
      <c r="B11" s="214">
        <v>2</v>
      </c>
      <c r="C11" s="215">
        <v>3</v>
      </c>
      <c r="D11" s="214">
        <v>4</v>
      </c>
      <c r="E11" s="215">
        <v>5</v>
      </c>
      <c r="F11" s="214">
        <v>6</v>
      </c>
      <c r="G11" s="215">
        <v>7</v>
      </c>
      <c r="H11" s="214">
        <v>8</v>
      </c>
      <c r="I11" s="215">
        <v>9</v>
      </c>
      <c r="J11" s="214">
        <v>10</v>
      </c>
    </row>
    <row r="12" spans="1:11" ht="14.4">
      <c r="A12" s="302">
        <v>1</v>
      </c>
      <c r="B12" s="303" t="s">
        <v>820</v>
      </c>
      <c r="C12" s="264"/>
      <c r="D12" s="265"/>
      <c r="E12" s="264"/>
      <c r="F12" s="265"/>
      <c r="G12" s="264"/>
      <c r="H12" s="265"/>
      <c r="I12" s="264"/>
      <c r="J12" s="214"/>
    </row>
    <row r="13" spans="1:11" ht="14.4">
      <c r="A13" s="302">
        <v>2</v>
      </c>
      <c r="B13" s="303" t="s">
        <v>821</v>
      </c>
      <c r="C13" s="264"/>
      <c r="D13" s="265"/>
      <c r="E13" s="264"/>
      <c r="F13" s="265"/>
      <c r="G13" s="264"/>
      <c r="H13" s="265"/>
      <c r="I13" s="264"/>
      <c r="J13" s="214"/>
    </row>
    <row r="14" spans="1:11" ht="14.4">
      <c r="A14" s="302">
        <v>3</v>
      </c>
      <c r="B14" s="303" t="s">
        <v>822</v>
      </c>
      <c r="C14" s="264"/>
      <c r="D14" s="265"/>
      <c r="E14" s="264"/>
      <c r="F14" s="265"/>
      <c r="G14" s="264"/>
      <c r="H14" s="265"/>
      <c r="I14" s="264"/>
      <c r="J14" s="214"/>
    </row>
    <row r="15" spans="1:11" ht="14.4">
      <c r="A15" s="302">
        <v>4</v>
      </c>
      <c r="B15" s="303" t="s">
        <v>823</v>
      </c>
      <c r="C15" s="264"/>
      <c r="D15" s="265"/>
      <c r="E15" s="264"/>
      <c r="F15" s="265"/>
      <c r="G15" s="264"/>
      <c r="H15" s="265"/>
      <c r="I15" s="264"/>
      <c r="J15" s="214"/>
    </row>
    <row r="16" spans="1:11" ht="14.4">
      <c r="A16" s="302">
        <v>5</v>
      </c>
      <c r="B16" s="303" t="s">
        <v>824</v>
      </c>
      <c r="C16" s="264"/>
      <c r="D16" s="265"/>
      <c r="E16" s="264"/>
      <c r="F16" s="265"/>
      <c r="G16" s="264"/>
      <c r="H16" s="265"/>
      <c r="I16" s="264"/>
      <c r="J16" s="214"/>
    </row>
    <row r="17" spans="1:10" ht="14.4">
      <c r="A17" s="302">
        <v>6</v>
      </c>
      <c r="B17" s="303" t="s">
        <v>825</v>
      </c>
      <c r="C17" s="264"/>
      <c r="D17" s="265"/>
      <c r="E17" s="264"/>
      <c r="F17" s="265"/>
      <c r="G17" s="264"/>
      <c r="H17" s="265"/>
      <c r="I17" s="264"/>
      <c r="J17" s="214"/>
    </row>
    <row r="18" spans="1:10" ht="14.4">
      <c r="A18" s="302">
        <v>7</v>
      </c>
      <c r="B18" s="303" t="s">
        <v>826</v>
      </c>
      <c r="C18" s="264"/>
      <c r="D18" s="265"/>
      <c r="E18" s="264"/>
      <c r="F18" s="265"/>
      <c r="G18" s="264"/>
      <c r="H18" s="265"/>
      <c r="I18" s="264"/>
      <c r="J18" s="214"/>
    </row>
    <row r="19" spans="1:10" ht="14.4">
      <c r="A19" s="302">
        <v>8</v>
      </c>
      <c r="B19" s="303" t="s">
        <v>827</v>
      </c>
      <c r="C19" s="264"/>
      <c r="D19" s="265"/>
      <c r="E19" s="264"/>
      <c r="F19" s="265"/>
      <c r="G19" s="264"/>
      <c r="H19" s="265"/>
      <c r="I19" s="264"/>
      <c r="J19" s="214"/>
    </row>
    <row r="20" spans="1:10">
      <c r="A20" s="302">
        <v>9</v>
      </c>
      <c r="B20" s="303" t="s">
        <v>828</v>
      </c>
      <c r="C20" s="216"/>
      <c r="D20" s="216"/>
      <c r="E20" s="216"/>
      <c r="F20" s="216"/>
      <c r="G20" s="216"/>
      <c r="H20" s="216"/>
      <c r="I20" s="216"/>
      <c r="J20" s="6"/>
    </row>
    <row r="21" spans="1:10">
      <c r="A21" s="302">
        <v>10</v>
      </c>
      <c r="B21" s="303" t="s">
        <v>829</v>
      </c>
      <c r="C21" s="217"/>
      <c r="D21" s="217"/>
      <c r="E21" s="217"/>
      <c r="F21" s="217"/>
      <c r="G21" s="217"/>
      <c r="H21" s="217"/>
      <c r="I21" s="217"/>
      <c r="J21" s="6"/>
    </row>
    <row r="22" spans="1:10">
      <c r="A22" s="302">
        <v>11</v>
      </c>
      <c r="B22" s="303" t="s">
        <v>830</v>
      </c>
      <c r="C22" s="217"/>
      <c r="D22" s="217"/>
      <c r="E22" s="217"/>
      <c r="F22" s="217"/>
      <c r="G22" s="217"/>
      <c r="H22" s="217"/>
      <c r="I22" s="217"/>
      <c r="J22" s="6"/>
    </row>
    <row r="23" spans="1:10" ht="52.8">
      <c r="A23" s="302">
        <v>12</v>
      </c>
      <c r="B23" s="303" t="s">
        <v>831</v>
      </c>
      <c r="C23" s="217" t="s">
        <v>882</v>
      </c>
      <c r="D23" s="217">
        <v>20</v>
      </c>
      <c r="E23" s="217" t="s">
        <v>883</v>
      </c>
      <c r="F23" s="217" t="s">
        <v>884</v>
      </c>
      <c r="G23" s="217" t="s">
        <v>885</v>
      </c>
      <c r="H23" s="217"/>
      <c r="I23" s="217"/>
      <c r="J23" s="16" t="s">
        <v>883</v>
      </c>
    </row>
    <row r="24" spans="1:10">
      <c r="A24" s="302">
        <v>13</v>
      </c>
      <c r="B24" s="303" t="s">
        <v>832</v>
      </c>
      <c r="C24" s="6"/>
      <c r="D24" s="6"/>
      <c r="E24" s="6"/>
      <c r="F24" s="6"/>
      <c r="G24" s="6"/>
      <c r="H24" s="6"/>
      <c r="I24" s="6"/>
      <c r="J24" s="6"/>
    </row>
    <row r="25" spans="1:10">
      <c r="A25" s="302">
        <v>14</v>
      </c>
      <c r="B25" s="303" t="s">
        <v>833</v>
      </c>
      <c r="C25" s="6"/>
      <c r="D25" s="6"/>
      <c r="E25" s="6"/>
      <c r="F25" s="6"/>
      <c r="G25" s="6"/>
      <c r="H25" s="6"/>
      <c r="I25" s="6"/>
      <c r="J25" s="6"/>
    </row>
    <row r="26" spans="1:10">
      <c r="A26" s="302">
        <v>15</v>
      </c>
      <c r="B26" s="303" t="s">
        <v>834</v>
      </c>
      <c r="C26" s="6"/>
      <c r="D26" s="6"/>
      <c r="E26" s="6"/>
      <c r="F26" s="6"/>
      <c r="G26" s="6"/>
      <c r="H26" s="6"/>
      <c r="I26" s="6"/>
      <c r="J26" s="6"/>
    </row>
    <row r="27" spans="1:10">
      <c r="A27" s="302">
        <v>16</v>
      </c>
      <c r="B27" s="303" t="s">
        <v>835</v>
      </c>
      <c r="C27" s="6"/>
      <c r="D27" s="6"/>
      <c r="E27" s="6"/>
      <c r="F27" s="6"/>
      <c r="G27" s="6"/>
      <c r="H27" s="6"/>
      <c r="I27" s="6"/>
      <c r="J27" s="6"/>
    </row>
    <row r="28" spans="1:10">
      <c r="A28" s="302">
        <v>17</v>
      </c>
      <c r="B28" s="303" t="s">
        <v>836</v>
      </c>
      <c r="C28" s="6"/>
      <c r="D28" s="6"/>
      <c r="E28" s="6"/>
      <c r="F28" s="6"/>
      <c r="G28" s="6"/>
      <c r="H28" s="6"/>
      <c r="I28" s="6"/>
      <c r="J28" s="6"/>
    </row>
    <row r="29" spans="1:10">
      <c r="A29" s="302">
        <v>18</v>
      </c>
      <c r="B29" s="303" t="s">
        <v>837</v>
      </c>
      <c r="C29" s="6"/>
      <c r="D29" s="6"/>
      <c r="E29" s="6"/>
      <c r="F29" s="6"/>
      <c r="G29" s="6"/>
      <c r="H29" s="6"/>
      <c r="I29" s="6"/>
      <c r="J29" s="6"/>
    </row>
    <row r="30" spans="1:10">
      <c r="A30" s="302">
        <v>19</v>
      </c>
      <c r="B30" s="303" t="s">
        <v>838</v>
      </c>
      <c r="C30" s="6"/>
      <c r="D30" s="6"/>
      <c r="E30" s="6"/>
      <c r="F30" s="6"/>
      <c r="G30" s="6"/>
      <c r="H30" s="6"/>
      <c r="I30" s="6"/>
      <c r="J30" s="6"/>
    </row>
    <row r="31" spans="1:10">
      <c r="A31" s="302">
        <v>20</v>
      </c>
      <c r="B31" s="303" t="s">
        <v>839</v>
      </c>
      <c r="C31" s="6"/>
      <c r="D31" s="6"/>
      <c r="E31" s="6"/>
      <c r="F31" s="6"/>
      <c r="G31" s="6"/>
      <c r="H31" s="6"/>
      <c r="I31" s="6"/>
      <c r="J31" s="6"/>
    </row>
    <row r="32" spans="1:10">
      <c r="A32" s="302">
        <v>21</v>
      </c>
      <c r="B32" s="303" t="s">
        <v>840</v>
      </c>
      <c r="C32" s="6"/>
      <c r="D32" s="6"/>
      <c r="E32" s="6"/>
      <c r="F32" s="6"/>
      <c r="G32" s="6"/>
      <c r="H32" s="6"/>
      <c r="I32" s="6"/>
      <c r="J32" s="6"/>
    </row>
    <row r="33" spans="1:10">
      <c r="A33" s="302">
        <v>22</v>
      </c>
      <c r="B33" s="303" t="s">
        <v>841</v>
      </c>
      <c r="C33" s="6"/>
      <c r="D33" s="6"/>
      <c r="E33" s="6"/>
      <c r="F33" s="6"/>
      <c r="G33" s="6"/>
      <c r="H33" s="6"/>
      <c r="I33" s="6"/>
      <c r="J33" s="6"/>
    </row>
    <row r="34" spans="1:10">
      <c r="A34" s="302">
        <v>23</v>
      </c>
      <c r="B34" s="303" t="s">
        <v>842</v>
      </c>
      <c r="C34" s="6"/>
      <c r="D34" s="6"/>
      <c r="E34" s="6"/>
      <c r="F34" s="6"/>
      <c r="G34" s="6"/>
      <c r="H34" s="6"/>
      <c r="I34" s="6"/>
      <c r="J34" s="6"/>
    </row>
    <row r="35" spans="1:10">
      <c r="A35" s="302">
        <v>24</v>
      </c>
      <c r="B35" s="303" t="s">
        <v>843</v>
      </c>
      <c r="C35" s="6"/>
      <c r="D35" s="6"/>
      <c r="E35" s="6"/>
      <c r="F35" s="6"/>
      <c r="G35" s="6"/>
      <c r="H35" s="6"/>
      <c r="I35" s="6"/>
      <c r="J35" s="6"/>
    </row>
    <row r="36" spans="1:10">
      <c r="A36" s="302">
        <v>25</v>
      </c>
      <c r="B36" s="303" t="s">
        <v>844</v>
      </c>
      <c r="C36" s="6"/>
      <c r="D36" s="6"/>
      <c r="E36" s="6"/>
      <c r="F36" s="6"/>
      <c r="G36" s="6"/>
      <c r="H36" s="6"/>
      <c r="I36" s="6"/>
      <c r="J36" s="6"/>
    </row>
    <row r="37" spans="1:10">
      <c r="A37" s="302">
        <v>26</v>
      </c>
      <c r="B37" s="303" t="s">
        <v>845</v>
      </c>
      <c r="C37" s="6"/>
      <c r="D37" s="6"/>
      <c r="E37" s="6"/>
      <c r="F37" s="6"/>
      <c r="G37" s="6"/>
      <c r="H37" s="6"/>
      <c r="I37" s="6"/>
      <c r="J37" s="6"/>
    </row>
    <row r="38" spans="1:10">
      <c r="A38" s="302">
        <v>27</v>
      </c>
      <c r="B38" s="303" t="s">
        <v>846</v>
      </c>
      <c r="C38" s="6"/>
      <c r="D38" s="6"/>
      <c r="E38" s="6"/>
      <c r="F38" s="6"/>
      <c r="G38" s="6"/>
      <c r="H38" s="6"/>
      <c r="I38" s="6"/>
      <c r="J38" s="6"/>
    </row>
    <row r="39" spans="1:10">
      <c r="A39" s="302">
        <v>28</v>
      </c>
      <c r="B39" s="303" t="s">
        <v>847</v>
      </c>
      <c r="C39" s="6"/>
      <c r="D39" s="6"/>
      <c r="E39" s="6"/>
      <c r="F39" s="6"/>
      <c r="G39" s="6"/>
      <c r="H39" s="6"/>
      <c r="I39" s="6"/>
      <c r="J39" s="6"/>
    </row>
    <row r="40" spans="1:10">
      <c r="A40" s="302">
        <v>29</v>
      </c>
      <c r="B40" s="303" t="s">
        <v>848</v>
      </c>
      <c r="C40" s="6"/>
      <c r="D40" s="6"/>
      <c r="E40" s="6"/>
      <c r="F40" s="6"/>
      <c r="G40" s="6"/>
      <c r="H40" s="6"/>
      <c r="I40" s="6"/>
      <c r="J40" s="6"/>
    </row>
    <row r="41" spans="1:10">
      <c r="A41" s="302">
        <v>30</v>
      </c>
      <c r="B41" s="303" t="s">
        <v>849</v>
      </c>
      <c r="C41" s="6"/>
      <c r="D41" s="6"/>
      <c r="E41" s="6"/>
      <c r="F41" s="6"/>
      <c r="G41" s="6"/>
      <c r="H41" s="6"/>
      <c r="I41" s="6"/>
      <c r="J41" s="6"/>
    </row>
    <row r="42" spans="1:10">
      <c r="A42" s="302">
        <v>31</v>
      </c>
      <c r="B42" s="303" t="s">
        <v>850</v>
      </c>
      <c r="C42" s="6"/>
      <c r="D42" s="6"/>
      <c r="E42" s="6"/>
      <c r="F42" s="6"/>
      <c r="G42" s="6"/>
      <c r="H42" s="6"/>
      <c r="I42" s="6"/>
      <c r="J42" s="6"/>
    </row>
    <row r="43" spans="1:10" ht="52.8">
      <c r="A43" s="302">
        <v>32</v>
      </c>
      <c r="B43" s="303" t="s">
        <v>851</v>
      </c>
      <c r="C43" s="133" t="s">
        <v>886</v>
      </c>
      <c r="D43" s="6">
        <v>20</v>
      </c>
      <c r="E43" s="16" t="s">
        <v>887</v>
      </c>
      <c r="F43" s="16" t="s">
        <v>884</v>
      </c>
      <c r="G43" s="16" t="s">
        <v>888</v>
      </c>
      <c r="H43" s="6"/>
      <c r="I43" s="6"/>
      <c r="J43" s="16" t="s">
        <v>889</v>
      </c>
    </row>
    <row r="44" spans="1:10">
      <c r="A44" s="304"/>
      <c r="B44" s="305" t="s">
        <v>84</v>
      </c>
      <c r="C44" s="6"/>
      <c r="D44" s="25">
        <f>SUM(D12:D43)</f>
        <v>40</v>
      </c>
      <c r="E44" s="25" t="s">
        <v>890</v>
      </c>
      <c r="F44" s="25"/>
      <c r="G44" s="25"/>
      <c r="H44" s="25"/>
      <c r="I44" s="25"/>
      <c r="J44" s="25" t="s">
        <v>890</v>
      </c>
    </row>
    <row r="45" spans="1:10">
      <c r="A45" s="185"/>
      <c r="C45" s="185"/>
      <c r="D45" s="185"/>
      <c r="E45" s="185"/>
    </row>
    <row r="46" spans="1:10" ht="15">
      <c r="H46" s="645" t="s">
        <v>1026</v>
      </c>
      <c r="I46" s="645"/>
      <c r="J46" s="645"/>
    </row>
    <row r="47" spans="1:10" ht="21" customHeight="1">
      <c r="H47" s="779" t="s">
        <v>1010</v>
      </c>
      <c r="I47" s="779"/>
      <c r="J47" s="779"/>
    </row>
    <row r="48" spans="1:10" ht="12" customHeight="1">
      <c r="G48" s="593" t="s">
        <v>1025</v>
      </c>
      <c r="H48" s="476"/>
      <c r="I48" s="476"/>
      <c r="J48" s="476"/>
    </row>
    <row r="49" spans="7:10">
      <c r="G49" s="477"/>
      <c r="H49" s="859"/>
      <c r="I49" s="859"/>
    </row>
    <row r="50" spans="7:10" ht="15">
      <c r="H50" s="779" t="s">
        <v>1024</v>
      </c>
      <c r="I50" s="779"/>
      <c r="J50" s="779"/>
    </row>
    <row r="51" spans="7:10">
      <c r="H51" s="187"/>
    </row>
  </sheetData>
  <mergeCells count="20">
    <mergeCell ref="A7:A10"/>
    <mergeCell ref="H8:H10"/>
    <mergeCell ref="I7:I10"/>
    <mergeCell ref="E7:E10"/>
    <mergeCell ref="B7:B10"/>
    <mergeCell ref="C7:C10"/>
    <mergeCell ref="F7:H7"/>
    <mergeCell ref="H49:I49"/>
    <mergeCell ref="H47:J47"/>
    <mergeCell ref="H46:J46"/>
    <mergeCell ref="H50:J50"/>
    <mergeCell ref="I1:J1"/>
    <mergeCell ref="C5:I5"/>
    <mergeCell ref="D7:D10"/>
    <mergeCell ref="I6:J6"/>
    <mergeCell ref="C2:H2"/>
    <mergeCell ref="B3:H3"/>
    <mergeCell ref="J7:J10"/>
    <mergeCell ref="F8:F10"/>
    <mergeCell ref="G8:G10"/>
  </mergeCells>
  <printOptions horizontalCentered="1"/>
  <pageMargins left="0.70866141732283472" right="0.70866141732283472" top="0.23622047244094491" bottom="0" header="0.31496062992125984" footer="0.31496062992125984"/>
  <pageSetup paperSize="9" scale="68"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opLeftCell="A7" zoomScaleSheetLayoutView="68" workbookViewId="0">
      <selection activeCell="H25" sqref="H25"/>
    </sheetView>
  </sheetViews>
  <sheetFormatPr defaultRowHeight="13.2"/>
  <cols>
    <col min="2" max="2" width="10.109375" customWidth="1"/>
    <col min="6" max="6" width="11.5546875" customWidth="1"/>
    <col min="7" max="7" width="10.44140625" customWidth="1"/>
    <col min="8" max="8" width="20.33203125" customWidth="1"/>
    <col min="9" max="9" width="12.33203125" customWidth="1"/>
    <col min="10" max="10" width="24.33203125" customWidth="1"/>
  </cols>
  <sheetData>
    <row r="1" spans="1:13" ht="16.2">
      <c r="A1" s="775" t="s">
        <v>0</v>
      </c>
      <c r="B1" s="775"/>
      <c r="C1" s="775"/>
      <c r="D1" s="775"/>
      <c r="E1" s="775"/>
      <c r="F1" s="775"/>
      <c r="G1" s="775"/>
      <c r="H1" s="775"/>
      <c r="I1" s="208"/>
      <c r="J1" s="270" t="s">
        <v>563</v>
      </c>
    </row>
    <row r="2" spans="1:13" ht="22.2">
      <c r="A2" s="776" t="s">
        <v>652</v>
      </c>
      <c r="B2" s="776"/>
      <c r="C2" s="776"/>
      <c r="D2" s="776"/>
      <c r="E2" s="776"/>
      <c r="F2" s="776"/>
      <c r="G2" s="776"/>
      <c r="H2" s="776"/>
      <c r="I2" s="776"/>
      <c r="J2" s="776"/>
    </row>
    <row r="3" spans="1:13" ht="14.4">
      <c r="A3" s="180"/>
      <c r="B3" s="180"/>
      <c r="C3" s="180"/>
      <c r="D3" s="180"/>
      <c r="E3" s="180"/>
      <c r="F3" s="180"/>
      <c r="G3" s="180"/>
      <c r="H3" s="180"/>
      <c r="I3" s="180"/>
    </row>
    <row r="4" spans="1:13" ht="16.2">
      <c r="A4" s="775" t="s">
        <v>562</v>
      </c>
      <c r="B4" s="775"/>
      <c r="C4" s="775"/>
      <c r="D4" s="775"/>
      <c r="E4" s="775"/>
      <c r="F4" s="775"/>
      <c r="G4" s="775"/>
      <c r="H4" s="775"/>
      <c r="I4" s="775"/>
    </row>
    <row r="5" spans="1:13" ht="14.4">
      <c r="A5" s="181" t="s">
        <v>938</v>
      </c>
      <c r="B5" s="181"/>
      <c r="C5" s="181"/>
      <c r="D5" s="181"/>
      <c r="E5" s="181"/>
      <c r="F5" s="181"/>
      <c r="G5" s="181"/>
      <c r="H5" s="181"/>
      <c r="I5" s="180" t="s">
        <v>981</v>
      </c>
    </row>
    <row r="6" spans="1:13" ht="25.5" customHeight="1">
      <c r="A6" s="871" t="s">
        <v>2</v>
      </c>
      <c r="B6" s="871" t="s">
        <v>396</v>
      </c>
      <c r="C6" s="690" t="s">
        <v>397</v>
      </c>
      <c r="D6" s="690"/>
      <c r="E6" s="690"/>
      <c r="F6" s="872" t="s">
        <v>400</v>
      </c>
      <c r="G6" s="873"/>
      <c r="H6" s="873"/>
      <c r="I6" s="874"/>
      <c r="J6" s="867" t="s">
        <v>404</v>
      </c>
    </row>
    <row r="7" spans="1:13" ht="63" customHeight="1">
      <c r="A7" s="871"/>
      <c r="B7" s="871"/>
      <c r="C7" s="546" t="s">
        <v>95</v>
      </c>
      <c r="D7" s="546" t="s">
        <v>398</v>
      </c>
      <c r="E7" s="546" t="s">
        <v>399</v>
      </c>
      <c r="F7" s="545" t="s">
        <v>401</v>
      </c>
      <c r="G7" s="545" t="s">
        <v>402</v>
      </c>
      <c r="H7" s="545" t="s">
        <v>403</v>
      </c>
      <c r="I7" s="545" t="s">
        <v>42</v>
      </c>
      <c r="J7" s="868"/>
    </row>
    <row r="8" spans="1:13" ht="14.4">
      <c r="A8" s="182" t="s">
        <v>262</v>
      </c>
      <c r="B8" s="182" t="s">
        <v>263</v>
      </c>
      <c r="C8" s="182" t="s">
        <v>264</v>
      </c>
      <c r="D8" s="182" t="s">
        <v>265</v>
      </c>
      <c r="E8" s="182" t="s">
        <v>266</v>
      </c>
      <c r="F8" s="182" t="s">
        <v>269</v>
      </c>
      <c r="G8" s="182" t="s">
        <v>290</v>
      </c>
      <c r="H8" s="182" t="s">
        <v>291</v>
      </c>
      <c r="I8" s="182" t="s">
        <v>292</v>
      </c>
      <c r="J8" s="182" t="s">
        <v>320</v>
      </c>
    </row>
    <row r="9" spans="1:13">
      <c r="A9" s="6"/>
      <c r="B9" s="6"/>
      <c r="C9" s="875" t="s">
        <v>891</v>
      </c>
      <c r="D9" s="876"/>
      <c r="E9" s="876"/>
      <c r="F9" s="876"/>
      <c r="G9" s="876"/>
      <c r="H9" s="876"/>
      <c r="I9" s="876"/>
      <c r="J9" s="877"/>
    </row>
    <row r="10" spans="1:13">
      <c r="A10" s="6"/>
      <c r="B10" s="6"/>
      <c r="C10" s="878"/>
      <c r="D10" s="879"/>
      <c r="E10" s="879"/>
      <c r="F10" s="879"/>
      <c r="G10" s="879"/>
      <c r="H10" s="879"/>
      <c r="I10" s="879"/>
      <c r="J10" s="880"/>
    </row>
    <row r="11" spans="1:13">
      <c r="A11" s="6"/>
      <c r="B11" s="6"/>
      <c r="C11" s="878"/>
      <c r="D11" s="879"/>
      <c r="E11" s="879"/>
      <c r="F11" s="879"/>
      <c r="G11" s="879"/>
      <c r="H11" s="879"/>
      <c r="I11" s="879"/>
      <c r="J11" s="880"/>
    </row>
    <row r="12" spans="1:13">
      <c r="A12" s="6"/>
      <c r="B12" s="6"/>
      <c r="C12" s="878"/>
      <c r="D12" s="879"/>
      <c r="E12" s="879"/>
      <c r="F12" s="879"/>
      <c r="G12" s="879"/>
      <c r="H12" s="879"/>
      <c r="I12" s="879"/>
      <c r="J12" s="880"/>
    </row>
    <row r="13" spans="1:13">
      <c r="A13" s="6"/>
      <c r="B13" s="6"/>
      <c r="C13" s="878"/>
      <c r="D13" s="879"/>
      <c r="E13" s="879"/>
      <c r="F13" s="879"/>
      <c r="G13" s="879"/>
      <c r="H13" s="879"/>
      <c r="I13" s="879"/>
      <c r="J13" s="880"/>
      <c r="M13" s="13" t="s">
        <v>405</v>
      </c>
    </row>
    <row r="14" spans="1:13">
      <c r="A14" s="6"/>
      <c r="B14" s="6"/>
      <c r="C14" s="878"/>
      <c r="D14" s="879"/>
      <c r="E14" s="879"/>
      <c r="F14" s="879"/>
      <c r="G14" s="879"/>
      <c r="H14" s="879"/>
      <c r="I14" s="879"/>
      <c r="J14" s="880"/>
    </row>
    <row r="15" spans="1:13">
      <c r="A15" s="6"/>
      <c r="B15" s="6"/>
      <c r="C15" s="878"/>
      <c r="D15" s="879"/>
      <c r="E15" s="879"/>
      <c r="F15" s="879"/>
      <c r="G15" s="879"/>
      <c r="H15" s="879"/>
      <c r="I15" s="879"/>
      <c r="J15" s="880"/>
    </row>
    <row r="16" spans="1:13">
      <c r="A16" s="6"/>
      <c r="B16" s="6"/>
      <c r="C16" s="881"/>
      <c r="D16" s="882"/>
      <c r="E16" s="882"/>
      <c r="F16" s="882"/>
      <c r="G16" s="882"/>
      <c r="H16" s="882"/>
      <c r="I16" s="882"/>
      <c r="J16" s="883"/>
    </row>
    <row r="17" spans="1:10">
      <c r="A17" s="6"/>
      <c r="B17" s="6"/>
      <c r="C17" s="6"/>
      <c r="D17" s="6"/>
      <c r="E17" s="6"/>
      <c r="F17" s="6"/>
      <c r="G17" s="6"/>
      <c r="H17" s="6"/>
      <c r="I17" s="6"/>
      <c r="J17" s="6"/>
    </row>
    <row r="20" spans="1:10" ht="12.75" customHeight="1">
      <c r="A20" s="185"/>
      <c r="B20" s="185"/>
      <c r="C20" s="185"/>
      <c r="D20" s="185"/>
      <c r="I20" s="869" t="s">
        <v>1026</v>
      </c>
      <c r="J20" s="869"/>
    </row>
    <row r="21" spans="1:10" ht="21.75" customHeight="1">
      <c r="A21" s="185"/>
      <c r="B21" s="185"/>
      <c r="C21" s="185"/>
      <c r="D21" s="185"/>
      <c r="I21" s="870" t="s">
        <v>1010</v>
      </c>
      <c r="J21" s="870"/>
    </row>
    <row r="22" spans="1:10" ht="12.75" customHeight="1">
      <c r="A22" s="185"/>
      <c r="B22" s="185"/>
      <c r="C22" s="185"/>
      <c r="D22" s="185"/>
      <c r="H22" s="593" t="s">
        <v>1025</v>
      </c>
      <c r="I22" s="41"/>
      <c r="J22" s="600"/>
    </row>
    <row r="23" spans="1:10" ht="13.8">
      <c r="A23" s="185"/>
      <c r="C23" s="185"/>
      <c r="D23" s="185"/>
      <c r="I23" s="41"/>
      <c r="J23" s="596"/>
    </row>
    <row r="24" spans="1:10" ht="13.8">
      <c r="I24" s="795" t="s">
        <v>1028</v>
      </c>
      <c r="J24" s="795"/>
    </row>
    <row r="25" spans="1:10" ht="13.8">
      <c r="I25" s="41"/>
      <c r="J25" s="41"/>
    </row>
  </sheetData>
  <mergeCells count="12">
    <mergeCell ref="I24:J24"/>
    <mergeCell ref="J6:J7"/>
    <mergeCell ref="A1:H1"/>
    <mergeCell ref="I20:J20"/>
    <mergeCell ref="I21:J21"/>
    <mergeCell ref="A2:J2"/>
    <mergeCell ref="A4:I4"/>
    <mergeCell ref="A6:A7"/>
    <mergeCell ref="B6:B7"/>
    <mergeCell ref="C6:E6"/>
    <mergeCell ref="F6:I6"/>
    <mergeCell ref="C9:J16"/>
  </mergeCells>
  <printOptions horizontalCentered="1"/>
  <pageMargins left="0.70866141732283472" right="0.70866141732283472" top="0.23622047244094491" bottom="0"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opLeftCell="A19" zoomScaleSheetLayoutView="80" workbookViewId="0">
      <selection activeCell="G37" sqref="G37"/>
    </sheetView>
  </sheetViews>
  <sheetFormatPr defaultColWidth="9.109375" defaultRowHeight="13.2"/>
  <cols>
    <col min="1" max="1" width="5.33203125" style="185" customWidth="1"/>
    <col min="2" max="2" width="8.5546875" style="185" customWidth="1"/>
    <col min="3" max="3" width="32.109375" style="185" customWidth="1"/>
    <col min="4" max="4" width="15.109375" style="185" customWidth="1"/>
    <col min="5" max="6" width="11.6640625" style="185" customWidth="1"/>
    <col min="7" max="7" width="13.6640625" style="185" customWidth="1"/>
    <col min="8" max="8" width="20.109375" style="185" customWidth="1"/>
    <col min="9" max="16384" width="9.109375" style="185"/>
  </cols>
  <sheetData>
    <row r="1" spans="1:8">
      <c r="A1" s="185" t="s">
        <v>11</v>
      </c>
      <c r="H1" s="200" t="s">
        <v>565</v>
      </c>
    </row>
    <row r="2" spans="1:8" s="189" customFormat="1" ht="15.6">
      <c r="A2" s="817" t="s">
        <v>0</v>
      </c>
      <c r="B2" s="817"/>
      <c r="C2" s="817"/>
      <c r="D2" s="817"/>
      <c r="E2" s="817"/>
      <c r="F2" s="817"/>
      <c r="G2" s="817"/>
      <c r="H2" s="817"/>
    </row>
    <row r="3" spans="1:8" s="189" customFormat="1" ht="20.25" customHeight="1">
      <c r="A3" s="818" t="s">
        <v>652</v>
      </c>
      <c r="B3" s="818"/>
      <c r="C3" s="818"/>
      <c r="D3" s="818"/>
      <c r="E3" s="818"/>
      <c r="F3" s="818"/>
      <c r="G3" s="818"/>
      <c r="H3" s="818"/>
    </row>
    <row r="5" spans="1:8" s="189" customFormat="1" ht="15.6">
      <c r="A5" s="884" t="s">
        <v>564</v>
      </c>
      <c r="B5" s="884"/>
      <c r="C5" s="884"/>
      <c r="D5" s="884"/>
      <c r="E5" s="884"/>
      <c r="F5" s="884"/>
      <c r="G5" s="884"/>
      <c r="H5" s="885"/>
    </row>
    <row r="7" spans="1:8">
      <c r="A7" s="190" t="s">
        <v>938</v>
      </c>
      <c r="B7" s="190"/>
      <c r="C7" s="191"/>
      <c r="D7" s="191"/>
      <c r="E7" s="191"/>
      <c r="F7" s="191"/>
      <c r="G7" s="191"/>
    </row>
    <row r="9" spans="1:8" ht="13.95" customHeight="1">
      <c r="A9" s="201"/>
      <c r="B9" s="201"/>
      <c r="C9" s="201"/>
      <c r="D9" s="201"/>
      <c r="E9" s="201"/>
      <c r="F9" s="201"/>
      <c r="G9" s="201"/>
    </row>
    <row r="10" spans="1:8" s="192" customFormat="1">
      <c r="A10" s="185"/>
      <c r="B10" s="185"/>
      <c r="C10" s="185"/>
      <c r="D10" s="185"/>
      <c r="E10" s="185"/>
      <c r="F10" s="185"/>
      <c r="G10" s="185"/>
      <c r="H10" s="112"/>
    </row>
    <row r="11" spans="1:8" s="192" customFormat="1" ht="20.25" customHeight="1">
      <c r="A11" s="193"/>
      <c r="B11" s="886" t="s">
        <v>284</v>
      </c>
      <c r="C11" s="886" t="s">
        <v>285</v>
      </c>
      <c r="D11" s="888" t="s">
        <v>286</v>
      </c>
      <c r="E11" s="889"/>
      <c r="F11" s="889"/>
      <c r="G11" s="890"/>
      <c r="H11" s="886" t="s">
        <v>73</v>
      </c>
    </row>
    <row r="12" spans="1:8" s="192" customFormat="1" ht="26.4">
      <c r="A12" s="194"/>
      <c r="B12" s="887"/>
      <c r="C12" s="887"/>
      <c r="D12" s="548" t="s">
        <v>287</v>
      </c>
      <c r="E12" s="548" t="s">
        <v>288</v>
      </c>
      <c r="F12" s="548" t="s">
        <v>289</v>
      </c>
      <c r="G12" s="548" t="s">
        <v>15</v>
      </c>
      <c r="H12" s="887"/>
    </row>
    <row r="13" spans="1:8" s="192" customFormat="1" ht="13.8">
      <c r="A13" s="194"/>
      <c r="B13" s="202" t="s">
        <v>262</v>
      </c>
      <c r="C13" s="202" t="s">
        <v>263</v>
      </c>
      <c r="D13" s="202" t="s">
        <v>264</v>
      </c>
      <c r="E13" s="202" t="s">
        <v>265</v>
      </c>
      <c r="F13" s="202" t="s">
        <v>266</v>
      </c>
      <c r="G13" s="202" t="s">
        <v>267</v>
      </c>
      <c r="H13" s="202" t="s">
        <v>268</v>
      </c>
    </row>
    <row r="14" spans="1:8" s="203" customFormat="1" ht="15" customHeight="1">
      <c r="B14" s="204" t="s">
        <v>24</v>
      </c>
      <c r="C14" s="892" t="s">
        <v>293</v>
      </c>
      <c r="D14" s="893"/>
      <c r="E14" s="893"/>
      <c r="F14" s="893"/>
      <c r="G14" s="893"/>
      <c r="H14" s="894"/>
    </row>
    <row r="15" spans="1:8" s="206" customFormat="1" ht="52.8">
      <c r="B15" s="205"/>
      <c r="C15" s="365" t="s">
        <v>892</v>
      </c>
      <c r="D15" s="364">
        <v>15</v>
      </c>
      <c r="E15" s="364">
        <v>0</v>
      </c>
      <c r="F15" s="364">
        <v>0</v>
      </c>
      <c r="G15" s="364">
        <f>D15+E15+F15</f>
        <v>15</v>
      </c>
      <c r="H15" s="205"/>
    </row>
    <row r="16" spans="1:8" ht="66">
      <c r="A16" s="197"/>
      <c r="B16" s="127"/>
      <c r="C16" s="366" t="s">
        <v>893</v>
      </c>
      <c r="D16" s="364">
        <v>0</v>
      </c>
      <c r="E16" s="364">
        <v>96</v>
      </c>
      <c r="F16" s="364">
        <v>770</v>
      </c>
      <c r="G16" s="364">
        <f>D16+E16+F16</f>
        <v>866</v>
      </c>
      <c r="H16" s="127"/>
    </row>
    <row r="17" spans="1:8">
      <c r="B17" s="196"/>
      <c r="C17" s="207"/>
      <c r="D17" s="196"/>
      <c r="E17" s="128"/>
      <c r="F17" s="128"/>
      <c r="G17" s="128"/>
      <c r="H17" s="127"/>
    </row>
    <row r="18" spans="1:8" s="122" customFormat="1">
      <c r="B18" s="127"/>
      <c r="C18" s="207"/>
      <c r="D18" s="127"/>
      <c r="E18" s="127"/>
      <c r="F18" s="127"/>
      <c r="G18" s="127"/>
      <c r="H18" s="125"/>
    </row>
    <row r="19" spans="1:8" s="122" customFormat="1">
      <c r="B19" s="127"/>
      <c r="C19" s="207"/>
      <c r="D19" s="127"/>
      <c r="E19" s="127"/>
      <c r="F19" s="127"/>
      <c r="G19" s="127"/>
      <c r="H19" s="125"/>
    </row>
    <row r="20" spans="1:8" s="122" customFormat="1">
      <c r="B20" s="127"/>
      <c r="C20" s="207"/>
      <c r="D20" s="127"/>
      <c r="E20" s="127"/>
      <c r="F20" s="127"/>
      <c r="G20" s="127"/>
      <c r="H20" s="125"/>
    </row>
    <row r="21" spans="1:8" s="122" customFormat="1" ht="21.75" customHeight="1">
      <c r="B21" s="204" t="s">
        <v>28</v>
      </c>
      <c r="C21" s="892" t="s">
        <v>473</v>
      </c>
      <c r="D21" s="893"/>
      <c r="E21" s="893"/>
      <c r="F21" s="893"/>
      <c r="G21" s="893"/>
      <c r="H21" s="894"/>
    </row>
    <row r="22" spans="1:8" s="122" customFormat="1" ht="26.4">
      <c r="A22" s="199" t="s">
        <v>283</v>
      </c>
      <c r="B22" s="198"/>
      <c r="C22" s="367" t="s">
        <v>894</v>
      </c>
      <c r="D22" s="198">
        <v>1</v>
      </c>
      <c r="E22" s="198">
        <v>0</v>
      </c>
      <c r="F22" s="198"/>
      <c r="G22" s="198">
        <f>SUM(D22:F22)</f>
        <v>1</v>
      </c>
      <c r="H22" s="125"/>
    </row>
    <row r="23" spans="1:8">
      <c r="B23" s="127"/>
      <c r="C23" s="368" t="s">
        <v>895</v>
      </c>
      <c r="D23" s="127">
        <v>1</v>
      </c>
      <c r="E23" s="127">
        <v>0</v>
      </c>
      <c r="F23" s="127"/>
      <c r="G23" s="198">
        <f t="shared" ref="G23:G26" si="0">SUM(D23:F23)</f>
        <v>1</v>
      </c>
      <c r="H23" s="127"/>
    </row>
    <row r="24" spans="1:8">
      <c r="B24" s="127"/>
      <c r="C24" s="368" t="s">
        <v>898</v>
      </c>
      <c r="D24" s="127">
        <v>1</v>
      </c>
      <c r="E24" s="127"/>
      <c r="F24" s="127"/>
      <c r="G24" s="198">
        <v>1</v>
      </c>
      <c r="H24" s="127"/>
    </row>
    <row r="25" spans="1:8">
      <c r="B25" s="127"/>
      <c r="C25" s="369" t="s">
        <v>896</v>
      </c>
      <c r="D25" s="127">
        <v>4</v>
      </c>
      <c r="E25" s="127">
        <v>32</v>
      </c>
      <c r="F25" s="127">
        <v>208</v>
      </c>
      <c r="G25" s="198">
        <f t="shared" si="0"/>
        <v>244</v>
      </c>
      <c r="H25" s="127"/>
    </row>
    <row r="26" spans="1:8">
      <c r="B26" s="127"/>
      <c r="C26" s="368" t="s">
        <v>897</v>
      </c>
      <c r="D26" s="127">
        <v>6</v>
      </c>
      <c r="E26" s="127">
        <v>32</v>
      </c>
      <c r="F26" s="127">
        <v>177</v>
      </c>
      <c r="G26" s="198">
        <f t="shared" si="0"/>
        <v>215</v>
      </c>
      <c r="H26" s="127"/>
    </row>
    <row r="27" spans="1:8">
      <c r="B27" s="127"/>
      <c r="C27" s="127" t="s">
        <v>899</v>
      </c>
      <c r="D27" s="127">
        <v>2</v>
      </c>
      <c r="E27" s="127">
        <v>0</v>
      </c>
      <c r="F27" s="127">
        <v>0</v>
      </c>
      <c r="G27" s="127">
        <v>2</v>
      </c>
      <c r="H27" s="127"/>
    </row>
    <row r="28" spans="1:8" ht="12.75" customHeight="1">
      <c r="D28" s="455"/>
      <c r="E28" s="455"/>
      <c r="F28" s="455"/>
      <c r="G28" s="455"/>
    </row>
    <row r="29" spans="1:8" ht="12.75" customHeight="1">
      <c r="D29" s="199"/>
      <c r="E29" s="199"/>
      <c r="F29" s="779" t="s">
        <v>1026</v>
      </c>
      <c r="G29" s="779"/>
      <c r="H29" s="779"/>
    </row>
    <row r="30" spans="1:8" ht="23.25" customHeight="1">
      <c r="D30" s="199"/>
      <c r="E30" s="199"/>
      <c r="F30" s="779" t="s">
        <v>1010</v>
      </c>
      <c r="G30" s="779"/>
      <c r="H30" s="779"/>
    </row>
    <row r="32" spans="1:8">
      <c r="E32" s="891" t="s">
        <v>1025</v>
      </c>
      <c r="F32" s="891"/>
    </row>
    <row r="33" spans="6:8" ht="15">
      <c r="F33" s="816" t="s">
        <v>1027</v>
      </c>
      <c r="G33" s="816"/>
      <c r="H33" s="816"/>
    </row>
  </sheetData>
  <mergeCells count="13">
    <mergeCell ref="F33:H33"/>
    <mergeCell ref="E32:F32"/>
    <mergeCell ref="H11:H12"/>
    <mergeCell ref="C14:H14"/>
    <mergeCell ref="C21:H21"/>
    <mergeCell ref="F29:H29"/>
    <mergeCell ref="F30:H30"/>
    <mergeCell ref="A2:H2"/>
    <mergeCell ref="A3:H3"/>
    <mergeCell ref="A5:H5"/>
    <mergeCell ref="B11:B12"/>
    <mergeCell ref="C11:C12"/>
    <mergeCell ref="D11:G11"/>
  </mergeCells>
  <printOptions horizontalCentered="1"/>
  <pageMargins left="0.70866141732283472" right="0.70866141732283472" top="0.23622047244094491" bottom="0" header="0.31496062992125984" footer="0.31496062992125984"/>
  <pageSetup paperSize="9" scale="9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opLeftCell="A19" zoomScaleSheetLayoutView="100" workbookViewId="0">
      <selection activeCell="F50" sqref="F50"/>
    </sheetView>
  </sheetViews>
  <sheetFormatPr defaultRowHeight="13.2"/>
  <cols>
    <col min="1" max="1" width="6" customWidth="1"/>
    <col min="2" max="2" width="15.5546875" customWidth="1"/>
    <col min="3" max="3" width="17.33203125" customWidth="1"/>
    <col min="4" max="4" width="21" customWidth="1"/>
    <col min="5" max="5" width="21.109375" customWidth="1"/>
    <col min="6" max="6" width="20.6640625" customWidth="1"/>
    <col min="7" max="7" width="23.5546875" customWidth="1"/>
  </cols>
  <sheetData>
    <row r="1" spans="1:7" ht="16.2">
      <c r="A1" s="775" t="s">
        <v>0</v>
      </c>
      <c r="B1" s="775"/>
      <c r="C1" s="775"/>
      <c r="D1" s="775"/>
      <c r="E1" s="775"/>
      <c r="F1" s="775"/>
      <c r="G1" s="178" t="s">
        <v>706</v>
      </c>
    </row>
    <row r="2" spans="1:7" ht="22.2">
      <c r="A2" s="776" t="s">
        <v>652</v>
      </c>
      <c r="B2" s="776"/>
      <c r="C2" s="776"/>
      <c r="D2" s="776"/>
      <c r="E2" s="776"/>
      <c r="F2" s="776"/>
      <c r="G2" s="776"/>
    </row>
    <row r="3" spans="1:7" ht="14.4">
      <c r="A3" s="180"/>
      <c r="B3" s="180"/>
    </row>
    <row r="4" spans="1:7" ht="18" customHeight="1">
      <c r="A4" s="777" t="s">
        <v>707</v>
      </c>
      <c r="B4" s="777"/>
      <c r="C4" s="777"/>
      <c r="D4" s="777"/>
      <c r="E4" s="777"/>
      <c r="F4" s="777"/>
      <c r="G4" s="777"/>
    </row>
    <row r="5" spans="1:7" ht="14.4">
      <c r="A5" s="181" t="s">
        <v>936</v>
      </c>
      <c r="B5" s="181"/>
    </row>
    <row r="6" spans="1:7" ht="14.4">
      <c r="A6" s="181"/>
      <c r="B6" s="181"/>
      <c r="F6" s="778" t="s">
        <v>981</v>
      </c>
      <c r="G6" s="778"/>
    </row>
    <row r="7" spans="1:7" ht="59.25" customHeight="1">
      <c r="A7" s="551" t="s">
        <v>2</v>
      </c>
      <c r="B7" s="551" t="s">
        <v>3</v>
      </c>
      <c r="C7" s="552" t="s">
        <v>708</v>
      </c>
      <c r="D7" s="552" t="s">
        <v>709</v>
      </c>
      <c r="E7" s="552" t="s">
        <v>710</v>
      </c>
      <c r="F7" s="552" t="s">
        <v>711</v>
      </c>
      <c r="G7" s="552" t="s">
        <v>712</v>
      </c>
    </row>
    <row r="8" spans="1:7" s="178" customFormat="1" ht="14.4">
      <c r="A8" s="182" t="s">
        <v>262</v>
      </c>
      <c r="B8" s="182" t="s">
        <v>263</v>
      </c>
      <c r="C8" s="182" t="s">
        <v>264</v>
      </c>
      <c r="D8" s="182" t="s">
        <v>265</v>
      </c>
      <c r="E8" s="182" t="s">
        <v>266</v>
      </c>
      <c r="F8" s="182" t="s">
        <v>267</v>
      </c>
      <c r="G8" s="182" t="s">
        <v>268</v>
      </c>
    </row>
    <row r="9" spans="1:7" s="178" customFormat="1" ht="14.4">
      <c r="A9" s="302">
        <v>1</v>
      </c>
      <c r="B9" s="303" t="s">
        <v>820</v>
      </c>
      <c r="C9" s="370">
        <f>'AT-3'!G9</f>
        <v>568</v>
      </c>
      <c r="D9" s="370">
        <f>C9</f>
        <v>568</v>
      </c>
      <c r="E9" s="400">
        <v>0</v>
      </c>
      <c r="F9" s="400">
        <v>0</v>
      </c>
      <c r="G9" s="370">
        <v>568</v>
      </c>
    </row>
    <row r="10" spans="1:7" s="178" customFormat="1" ht="14.4">
      <c r="A10" s="302">
        <v>2</v>
      </c>
      <c r="B10" s="303" t="s">
        <v>821</v>
      </c>
      <c r="C10" s="370">
        <f>'AT-3'!G10</f>
        <v>637</v>
      </c>
      <c r="D10" s="370">
        <v>250</v>
      </c>
      <c r="E10" s="400">
        <v>115</v>
      </c>
      <c r="F10" s="400">
        <v>0</v>
      </c>
      <c r="G10" s="370">
        <v>637</v>
      </c>
    </row>
    <row r="11" spans="1:7" s="178" customFormat="1" ht="14.4">
      <c r="A11" s="302">
        <v>3</v>
      </c>
      <c r="B11" s="303" t="s">
        <v>822</v>
      </c>
      <c r="C11" s="370">
        <f>'AT-3'!G11</f>
        <v>1291</v>
      </c>
      <c r="D11" s="370">
        <f t="shared" ref="D11:D41" si="0">C11</f>
        <v>1291</v>
      </c>
      <c r="E11" s="400">
        <v>0</v>
      </c>
      <c r="F11" s="400">
        <v>0</v>
      </c>
      <c r="G11" s="370">
        <v>1291</v>
      </c>
    </row>
    <row r="12" spans="1:7" s="178" customFormat="1" ht="14.4">
      <c r="A12" s="302">
        <v>4</v>
      </c>
      <c r="B12" s="303" t="s">
        <v>823</v>
      </c>
      <c r="C12" s="370">
        <f>'AT-3'!G12</f>
        <v>1585</v>
      </c>
      <c r="D12" s="370">
        <f t="shared" si="0"/>
        <v>1585</v>
      </c>
      <c r="E12" s="400">
        <v>0</v>
      </c>
      <c r="F12" s="400">
        <v>72</v>
      </c>
      <c r="G12" s="370">
        <v>1585</v>
      </c>
    </row>
    <row r="13" spans="1:7" s="178" customFormat="1" ht="14.4">
      <c r="A13" s="302">
        <v>5</v>
      </c>
      <c r="B13" s="303" t="s">
        <v>824</v>
      </c>
      <c r="C13" s="370">
        <f>'AT-3'!G13</f>
        <v>1381</v>
      </c>
      <c r="D13" s="370">
        <f t="shared" si="0"/>
        <v>1381</v>
      </c>
      <c r="E13" s="400">
        <v>852</v>
      </c>
      <c r="F13" s="400">
        <v>0</v>
      </c>
      <c r="G13" s="370">
        <v>1381</v>
      </c>
    </row>
    <row r="14" spans="1:7" s="178" customFormat="1" ht="14.4">
      <c r="A14" s="302">
        <v>6</v>
      </c>
      <c r="B14" s="303" t="s">
        <v>825</v>
      </c>
      <c r="C14" s="370">
        <f>'AT-3'!G14</f>
        <v>1520</v>
      </c>
      <c r="D14" s="370">
        <f t="shared" si="0"/>
        <v>1520</v>
      </c>
      <c r="E14" s="400">
        <v>0</v>
      </c>
      <c r="F14" s="400">
        <v>0</v>
      </c>
      <c r="G14" s="370">
        <v>1520</v>
      </c>
    </row>
    <row r="15" spans="1:7" s="178" customFormat="1" ht="14.4">
      <c r="A15" s="302">
        <v>7</v>
      </c>
      <c r="B15" s="303" t="s">
        <v>826</v>
      </c>
      <c r="C15" s="370">
        <f>'AT-3'!G15</f>
        <v>1331</v>
      </c>
      <c r="D15" s="370">
        <f t="shared" si="0"/>
        <v>1331</v>
      </c>
      <c r="E15" s="400">
        <v>23</v>
      </c>
      <c r="F15" s="400">
        <v>15</v>
      </c>
      <c r="G15" s="370">
        <v>1331</v>
      </c>
    </row>
    <row r="16" spans="1:7" s="178" customFormat="1" ht="14.4">
      <c r="A16" s="302">
        <v>8</v>
      </c>
      <c r="B16" s="303" t="s">
        <v>827</v>
      </c>
      <c r="C16" s="370">
        <f>'AT-3'!G16</f>
        <v>1560</v>
      </c>
      <c r="D16" s="370">
        <f t="shared" si="0"/>
        <v>1560</v>
      </c>
      <c r="E16" s="400">
        <v>0</v>
      </c>
      <c r="F16" s="400">
        <v>1559</v>
      </c>
      <c r="G16" s="370">
        <v>1560</v>
      </c>
    </row>
    <row r="17" spans="1:7" s="178" customFormat="1" ht="14.4">
      <c r="A17" s="302">
        <v>9</v>
      </c>
      <c r="B17" s="303" t="s">
        <v>828</v>
      </c>
      <c r="C17" s="370">
        <f>'AT-3'!G17</f>
        <v>660</v>
      </c>
      <c r="D17" s="370">
        <f t="shared" si="0"/>
        <v>660</v>
      </c>
      <c r="E17" s="400">
        <v>0</v>
      </c>
      <c r="F17" s="400">
        <v>0</v>
      </c>
      <c r="G17" s="370">
        <v>660</v>
      </c>
    </row>
    <row r="18" spans="1:7" s="178" customFormat="1" ht="14.4">
      <c r="A18" s="302">
        <v>10</v>
      </c>
      <c r="B18" s="303" t="s">
        <v>829</v>
      </c>
      <c r="C18" s="370">
        <f>'AT-3'!G18</f>
        <v>789</v>
      </c>
      <c r="D18" s="370">
        <f t="shared" si="0"/>
        <v>789</v>
      </c>
      <c r="E18" s="400">
        <v>0</v>
      </c>
      <c r="F18" s="400">
        <v>789</v>
      </c>
      <c r="G18" s="370">
        <v>789</v>
      </c>
    </row>
    <row r="19" spans="1:7" s="178" customFormat="1" ht="14.4">
      <c r="A19" s="302">
        <v>11</v>
      </c>
      <c r="B19" s="303" t="s">
        <v>830</v>
      </c>
      <c r="C19" s="370">
        <f>'AT-3'!G19</f>
        <v>1732</v>
      </c>
      <c r="D19" s="370">
        <f t="shared" si="0"/>
        <v>1732</v>
      </c>
      <c r="E19" s="400">
        <v>0</v>
      </c>
      <c r="F19" s="400">
        <v>0</v>
      </c>
      <c r="G19" s="370">
        <v>1732</v>
      </c>
    </row>
    <row r="20" spans="1:7" s="178" customFormat="1" ht="14.4">
      <c r="A20" s="302">
        <v>12</v>
      </c>
      <c r="B20" s="303" t="s">
        <v>831</v>
      </c>
      <c r="C20" s="370">
        <f>'AT-3'!G20</f>
        <v>1446</v>
      </c>
      <c r="D20" s="370">
        <f t="shared" si="0"/>
        <v>1446</v>
      </c>
      <c r="E20" s="400">
        <v>0</v>
      </c>
      <c r="F20" s="400">
        <v>0</v>
      </c>
      <c r="G20" s="370">
        <v>1446</v>
      </c>
    </row>
    <row r="21" spans="1:7" s="178" customFormat="1" ht="14.4">
      <c r="A21" s="302">
        <v>13</v>
      </c>
      <c r="B21" s="303" t="s">
        <v>832</v>
      </c>
      <c r="C21" s="370">
        <f>'AT-3'!G21</f>
        <v>1172</v>
      </c>
      <c r="D21" s="370">
        <f t="shared" si="0"/>
        <v>1172</v>
      </c>
      <c r="E21" s="400">
        <v>171</v>
      </c>
      <c r="F21" s="400">
        <v>810</v>
      </c>
      <c r="G21" s="370">
        <v>1172</v>
      </c>
    </row>
    <row r="22" spans="1:7" s="178" customFormat="1" ht="14.4">
      <c r="A22" s="302">
        <v>14</v>
      </c>
      <c r="B22" s="303" t="s">
        <v>833</v>
      </c>
      <c r="C22" s="370">
        <f>'AT-3'!G22</f>
        <v>1011</v>
      </c>
      <c r="D22" s="370">
        <f t="shared" si="0"/>
        <v>1011</v>
      </c>
      <c r="E22" s="400">
        <v>10</v>
      </c>
      <c r="F22" s="400">
        <v>15</v>
      </c>
      <c r="G22" s="370">
        <v>1011</v>
      </c>
    </row>
    <row r="23" spans="1:7" s="178" customFormat="1" ht="14.4">
      <c r="A23" s="302">
        <v>15</v>
      </c>
      <c r="B23" s="303" t="s">
        <v>834</v>
      </c>
      <c r="C23" s="370">
        <f>'AT-3'!G23</f>
        <v>517</v>
      </c>
      <c r="D23" s="370">
        <f t="shared" si="0"/>
        <v>517</v>
      </c>
      <c r="E23" s="400">
        <v>0</v>
      </c>
      <c r="F23" s="400">
        <v>0</v>
      </c>
      <c r="G23" s="370">
        <v>517</v>
      </c>
    </row>
    <row r="24" spans="1:7" s="178" customFormat="1" ht="14.4">
      <c r="A24" s="302">
        <v>16</v>
      </c>
      <c r="B24" s="303" t="s">
        <v>835</v>
      </c>
      <c r="C24" s="370">
        <f>'AT-3'!G24</f>
        <v>379</v>
      </c>
      <c r="D24" s="370">
        <f t="shared" si="0"/>
        <v>379</v>
      </c>
      <c r="E24" s="400">
        <v>0</v>
      </c>
      <c r="F24" s="400">
        <v>0</v>
      </c>
      <c r="G24" s="370">
        <v>379</v>
      </c>
    </row>
    <row r="25" spans="1:7" s="178" customFormat="1" ht="14.4">
      <c r="A25" s="302">
        <v>17</v>
      </c>
      <c r="B25" s="303" t="s">
        <v>836</v>
      </c>
      <c r="C25" s="370">
        <f>'AT-3'!G25</f>
        <v>1642</v>
      </c>
      <c r="D25" s="370">
        <f t="shared" si="0"/>
        <v>1642</v>
      </c>
      <c r="E25" s="400">
        <v>34</v>
      </c>
      <c r="F25" s="400">
        <v>15</v>
      </c>
      <c r="G25" s="370">
        <v>1642</v>
      </c>
    </row>
    <row r="26" spans="1:7" s="178" customFormat="1" ht="14.4">
      <c r="A26" s="302">
        <v>18</v>
      </c>
      <c r="B26" s="303" t="s">
        <v>837</v>
      </c>
      <c r="C26" s="370">
        <f>'AT-3'!G26</f>
        <v>1224</v>
      </c>
      <c r="D26" s="370">
        <f t="shared" si="0"/>
        <v>1224</v>
      </c>
      <c r="E26" s="400">
        <v>0</v>
      </c>
      <c r="F26" s="400">
        <v>0</v>
      </c>
      <c r="G26" s="370">
        <v>1224</v>
      </c>
    </row>
    <row r="27" spans="1:7" s="178" customFormat="1" ht="14.4">
      <c r="A27" s="302">
        <v>19</v>
      </c>
      <c r="B27" s="303" t="s">
        <v>838</v>
      </c>
      <c r="C27" s="370">
        <f>'AT-3'!G27</f>
        <v>1817</v>
      </c>
      <c r="D27" s="370">
        <f t="shared" si="0"/>
        <v>1817</v>
      </c>
      <c r="E27" s="400">
        <v>131</v>
      </c>
      <c r="F27" s="400">
        <v>199</v>
      </c>
      <c r="G27" s="370">
        <v>1817</v>
      </c>
    </row>
    <row r="28" spans="1:7" s="178" customFormat="1" ht="14.4">
      <c r="A28" s="302">
        <v>20</v>
      </c>
      <c r="B28" s="303" t="s">
        <v>839</v>
      </c>
      <c r="C28" s="370">
        <f>'AT-3'!G28</f>
        <v>1292</v>
      </c>
      <c r="D28" s="370">
        <f t="shared" si="0"/>
        <v>1292</v>
      </c>
      <c r="E28" s="400">
        <v>0</v>
      </c>
      <c r="F28" s="400">
        <v>0</v>
      </c>
      <c r="G28" s="370">
        <v>1292</v>
      </c>
    </row>
    <row r="29" spans="1:7" s="178" customFormat="1" ht="14.4">
      <c r="A29" s="302">
        <v>21</v>
      </c>
      <c r="B29" s="303" t="s">
        <v>840</v>
      </c>
      <c r="C29" s="370">
        <f>'AT-3'!G29</f>
        <v>1592</v>
      </c>
      <c r="D29" s="370">
        <f t="shared" si="0"/>
        <v>1592</v>
      </c>
      <c r="E29" s="400">
        <v>0</v>
      </c>
      <c r="F29" s="400">
        <v>0</v>
      </c>
      <c r="G29" s="370">
        <v>1592</v>
      </c>
    </row>
    <row r="30" spans="1:7" s="178" customFormat="1" ht="14.4">
      <c r="A30" s="302">
        <v>22</v>
      </c>
      <c r="B30" s="303" t="s">
        <v>841</v>
      </c>
      <c r="C30" s="370">
        <f>'AT-3'!G30</f>
        <v>707</v>
      </c>
      <c r="D30" s="370">
        <f t="shared" si="0"/>
        <v>707</v>
      </c>
      <c r="E30" s="400">
        <v>0</v>
      </c>
      <c r="F30" s="400">
        <v>0</v>
      </c>
      <c r="G30" s="370">
        <v>707</v>
      </c>
    </row>
    <row r="31" spans="1:7" s="178" customFormat="1" ht="14.4">
      <c r="A31" s="302">
        <v>23</v>
      </c>
      <c r="B31" s="303" t="s">
        <v>842</v>
      </c>
      <c r="C31" s="370">
        <f>'AT-3'!G31</f>
        <v>1593</v>
      </c>
      <c r="D31" s="370">
        <f t="shared" si="0"/>
        <v>1593</v>
      </c>
      <c r="E31" s="400">
        <v>0</v>
      </c>
      <c r="F31" s="400">
        <v>0</v>
      </c>
      <c r="G31" s="370">
        <v>1593</v>
      </c>
    </row>
    <row r="32" spans="1:7" s="178" customFormat="1" ht="14.4">
      <c r="A32" s="302">
        <v>24</v>
      </c>
      <c r="B32" s="303" t="s">
        <v>843</v>
      </c>
      <c r="C32" s="370">
        <f>'AT-3'!G32</f>
        <v>1523</v>
      </c>
      <c r="D32" s="370">
        <f t="shared" si="0"/>
        <v>1523</v>
      </c>
      <c r="E32" s="400">
        <v>0</v>
      </c>
      <c r="F32" s="400">
        <v>0</v>
      </c>
      <c r="G32" s="370">
        <v>1523</v>
      </c>
    </row>
    <row r="33" spans="1:13" s="178" customFormat="1" ht="14.4">
      <c r="A33" s="302">
        <v>25</v>
      </c>
      <c r="B33" s="303" t="s">
        <v>844</v>
      </c>
      <c r="C33" s="370">
        <f>'AT-3'!G33</f>
        <v>984</v>
      </c>
      <c r="D33" s="370">
        <f t="shared" si="0"/>
        <v>984</v>
      </c>
      <c r="E33" s="400">
        <v>420</v>
      </c>
      <c r="F33" s="400">
        <v>16</v>
      </c>
      <c r="G33" s="370">
        <v>984</v>
      </c>
    </row>
    <row r="34" spans="1:13" s="178" customFormat="1" ht="14.4">
      <c r="A34" s="302">
        <v>26</v>
      </c>
      <c r="B34" s="303" t="s">
        <v>845</v>
      </c>
      <c r="C34" s="370">
        <f>'AT-3'!G34</f>
        <v>2085</v>
      </c>
      <c r="D34" s="370">
        <f t="shared" si="0"/>
        <v>2085</v>
      </c>
      <c r="E34" s="400">
        <v>0</v>
      </c>
      <c r="F34" s="400">
        <v>0</v>
      </c>
      <c r="G34" s="370">
        <v>2085</v>
      </c>
    </row>
    <row r="35" spans="1:13" s="178" customFormat="1" ht="14.4">
      <c r="A35" s="302">
        <v>27</v>
      </c>
      <c r="B35" s="303" t="s">
        <v>846</v>
      </c>
      <c r="C35" s="370">
        <f>'AT-3'!G35</f>
        <v>1354</v>
      </c>
      <c r="D35" s="370">
        <f t="shared" si="0"/>
        <v>1354</v>
      </c>
      <c r="E35" s="400">
        <v>0</v>
      </c>
      <c r="F35" s="400">
        <v>0</v>
      </c>
      <c r="G35" s="370">
        <v>1354</v>
      </c>
    </row>
    <row r="36" spans="1:13" s="178" customFormat="1" ht="14.4">
      <c r="A36" s="302">
        <v>28</v>
      </c>
      <c r="B36" s="303" t="s">
        <v>847</v>
      </c>
      <c r="C36" s="370">
        <f>'AT-3'!G36</f>
        <v>2016</v>
      </c>
      <c r="D36" s="370">
        <f t="shared" si="0"/>
        <v>2016</v>
      </c>
      <c r="E36" s="400">
        <v>0</v>
      </c>
      <c r="F36" s="400">
        <v>0</v>
      </c>
      <c r="G36" s="370">
        <v>2016</v>
      </c>
    </row>
    <row r="37" spans="1:13" s="178" customFormat="1" ht="14.4">
      <c r="A37" s="302">
        <v>29</v>
      </c>
      <c r="B37" s="303" t="s">
        <v>848</v>
      </c>
      <c r="C37" s="370">
        <f>'AT-3'!G37</f>
        <v>1492</v>
      </c>
      <c r="D37" s="370">
        <f t="shared" si="0"/>
        <v>1492</v>
      </c>
      <c r="E37" s="400">
        <v>0</v>
      </c>
      <c r="F37" s="400">
        <v>0</v>
      </c>
      <c r="G37" s="370">
        <v>1492</v>
      </c>
    </row>
    <row r="38" spans="1:13" s="178" customFormat="1" ht="14.4">
      <c r="A38" s="302">
        <v>30</v>
      </c>
      <c r="B38" s="303" t="s">
        <v>849</v>
      </c>
      <c r="C38" s="370">
        <f>'AT-3'!G38</f>
        <v>2416</v>
      </c>
      <c r="D38" s="370">
        <f t="shared" si="0"/>
        <v>2416</v>
      </c>
      <c r="E38" s="400">
        <v>0</v>
      </c>
      <c r="F38" s="400">
        <v>0</v>
      </c>
      <c r="G38" s="370">
        <v>2416</v>
      </c>
    </row>
    <row r="39" spans="1:13" s="178" customFormat="1" ht="14.4">
      <c r="A39" s="302">
        <v>31</v>
      </c>
      <c r="B39" s="303" t="s">
        <v>850</v>
      </c>
      <c r="C39" s="370">
        <f>'AT-3'!G39</f>
        <v>2411</v>
      </c>
      <c r="D39" s="370">
        <f t="shared" si="0"/>
        <v>2411</v>
      </c>
      <c r="E39" s="400">
        <v>0</v>
      </c>
      <c r="F39" s="400">
        <v>0</v>
      </c>
      <c r="G39" s="370">
        <v>2411</v>
      </c>
    </row>
    <row r="40" spans="1:13" s="178" customFormat="1" ht="14.4">
      <c r="A40" s="302">
        <v>32</v>
      </c>
      <c r="B40" s="303" t="s">
        <v>851</v>
      </c>
      <c r="C40" s="370">
        <f>'AT-3'!G40</f>
        <v>1478</v>
      </c>
      <c r="D40" s="370">
        <f t="shared" si="0"/>
        <v>1478</v>
      </c>
      <c r="E40" s="400">
        <v>0</v>
      </c>
      <c r="F40" s="400">
        <v>1478</v>
      </c>
      <c r="G40" s="370">
        <v>1478</v>
      </c>
    </row>
    <row r="41" spans="1:13" s="178" customFormat="1" ht="14.4">
      <c r="A41" s="304"/>
      <c r="B41" s="305" t="s">
        <v>84</v>
      </c>
      <c r="C41" s="435">
        <f>'AT-3'!G41</f>
        <v>43205</v>
      </c>
      <c r="D41" s="435">
        <f t="shared" si="0"/>
        <v>43205</v>
      </c>
      <c r="E41" s="436">
        <f>SUM(E9:E40)</f>
        <v>1756</v>
      </c>
      <c r="F41" s="436">
        <f>SUM(F9:F40)</f>
        <v>4968</v>
      </c>
      <c r="G41" s="435">
        <v>43205</v>
      </c>
    </row>
    <row r="43" spans="1:13" ht="15">
      <c r="F43" s="645" t="s">
        <v>1026</v>
      </c>
      <c r="G43" s="645"/>
    </row>
    <row r="44" spans="1:13" ht="15" customHeight="1">
      <c r="A44" s="283"/>
      <c r="B44" s="283"/>
      <c r="C44" s="283"/>
      <c r="D44" s="283"/>
      <c r="E44" s="283"/>
      <c r="F44" s="896" t="s">
        <v>1010</v>
      </c>
      <c r="G44" s="896"/>
      <c r="H44" s="284"/>
      <c r="I44" s="284"/>
    </row>
    <row r="45" spans="1:13" ht="15" customHeight="1">
      <c r="A45" s="283"/>
      <c r="B45" s="283"/>
      <c r="C45" s="283"/>
      <c r="D45" s="283"/>
      <c r="E45" s="283" t="s">
        <v>1025</v>
      </c>
      <c r="F45" s="895"/>
      <c r="G45" s="895"/>
      <c r="H45" s="284"/>
      <c r="I45" s="284"/>
    </row>
    <row r="46" spans="1:13" ht="15" customHeight="1">
      <c r="A46" s="283"/>
      <c r="B46" s="283"/>
      <c r="C46" s="283"/>
      <c r="D46" s="283"/>
      <c r="E46" s="283"/>
      <c r="F46" s="895"/>
      <c r="G46" s="895"/>
      <c r="H46" s="284"/>
      <c r="I46" s="284"/>
    </row>
    <row r="47" spans="1:13" ht="15">
      <c r="A47" s="283"/>
      <c r="C47" s="283"/>
      <c r="D47" s="283"/>
      <c r="E47" s="283"/>
      <c r="F47" s="793" t="s">
        <v>1027</v>
      </c>
      <c r="G47" s="793"/>
      <c r="H47" s="283"/>
      <c r="I47" s="283"/>
    </row>
    <row r="48" spans="1:13">
      <c r="A48" s="283"/>
      <c r="B48" s="283"/>
      <c r="C48" s="283"/>
      <c r="D48" s="283"/>
      <c r="E48" s="283"/>
      <c r="F48" s="283"/>
      <c r="G48" s="283"/>
      <c r="H48" s="283"/>
      <c r="I48" s="283"/>
      <c r="J48" s="283"/>
      <c r="K48" s="283"/>
      <c r="L48" s="283"/>
      <c r="M48" s="283"/>
    </row>
  </sheetData>
  <mergeCells count="9">
    <mergeCell ref="F46:G46"/>
    <mergeCell ref="F47:G47"/>
    <mergeCell ref="A1:F1"/>
    <mergeCell ref="A2:G2"/>
    <mergeCell ref="A4:G4"/>
    <mergeCell ref="F6:G6"/>
    <mergeCell ref="F44:G44"/>
    <mergeCell ref="F45:G45"/>
    <mergeCell ref="F43:G43"/>
  </mergeCells>
  <printOptions horizontalCentered="1"/>
  <pageMargins left="0.70866141732283472" right="0.70866141732283472" top="0.23622047244094491" bottom="0" header="0.31496062992125984" footer="0.31496062992125984"/>
  <pageSetup paperSize="9" scale="7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view="pageBreakPreview" topLeftCell="A26" zoomScaleSheetLayoutView="100" workbookViewId="0">
      <selection activeCell="Q47" sqref="Q47"/>
    </sheetView>
  </sheetViews>
  <sheetFormatPr defaultRowHeight="13.2"/>
  <cols>
    <col min="1" max="1" width="4.33203125" customWidth="1"/>
    <col min="2" max="2" width="16.33203125" customWidth="1"/>
    <col min="3" max="3" width="8.6640625" customWidth="1"/>
    <col min="4" max="4" width="12.6640625" customWidth="1"/>
    <col min="5" max="5" width="10.5546875" customWidth="1"/>
    <col min="6" max="6" width="12.44140625" customWidth="1"/>
    <col min="7" max="7" width="7.5546875" customWidth="1"/>
    <col min="8" max="8" width="7.88671875" customWidth="1"/>
    <col min="9" max="9" width="10" customWidth="1"/>
    <col min="10" max="11" width="10.33203125" customWidth="1"/>
    <col min="12" max="12" width="10.88671875" customWidth="1"/>
  </cols>
  <sheetData>
    <row r="1" spans="1:15" ht="16.2">
      <c r="A1" s="775" t="s">
        <v>0</v>
      </c>
      <c r="B1" s="775"/>
      <c r="C1" s="775"/>
      <c r="D1" s="775"/>
      <c r="E1" s="775"/>
      <c r="F1" s="775"/>
      <c r="G1" s="775"/>
      <c r="H1" s="775"/>
      <c r="I1" s="775"/>
      <c r="J1" s="775"/>
      <c r="K1" s="775"/>
      <c r="L1" s="775"/>
      <c r="M1" s="775"/>
      <c r="N1" s="904" t="s">
        <v>1005</v>
      </c>
      <c r="O1" s="904"/>
    </row>
    <row r="2" spans="1:15" ht="22.2">
      <c r="A2" s="776" t="s">
        <v>652</v>
      </c>
      <c r="B2" s="776"/>
      <c r="C2" s="776"/>
      <c r="D2" s="776"/>
      <c r="E2" s="776"/>
      <c r="F2" s="776"/>
      <c r="G2" s="776"/>
      <c r="H2" s="776"/>
      <c r="I2" s="776"/>
      <c r="J2" s="776"/>
      <c r="K2" s="776"/>
      <c r="L2" s="776"/>
      <c r="M2" s="776"/>
      <c r="N2" s="776"/>
    </row>
    <row r="3" spans="1:15" ht="14.4">
      <c r="A3" s="180"/>
      <c r="B3" s="180"/>
    </row>
    <row r="4" spans="1:15" ht="18" customHeight="1">
      <c r="A4" s="777" t="s">
        <v>1004</v>
      </c>
      <c r="B4" s="777"/>
      <c r="C4" s="777"/>
      <c r="D4" s="777"/>
      <c r="E4" s="777"/>
      <c r="F4" s="777"/>
      <c r="G4" s="777"/>
      <c r="H4" s="777"/>
      <c r="I4" s="777"/>
      <c r="J4" s="777"/>
      <c r="K4" s="777"/>
      <c r="L4" s="777"/>
      <c r="M4" s="777"/>
      <c r="N4" s="777"/>
    </row>
    <row r="5" spans="1:15" ht="14.4">
      <c r="A5" s="181" t="s">
        <v>1003</v>
      </c>
      <c r="B5" s="181"/>
    </row>
    <row r="6" spans="1:15" ht="14.4">
      <c r="A6" s="181"/>
      <c r="B6" s="181"/>
      <c r="M6" s="808" t="s">
        <v>966</v>
      </c>
      <c r="N6" s="808"/>
      <c r="O6" s="808"/>
    </row>
    <row r="7" spans="1:15" ht="16.5" customHeight="1">
      <c r="A7" s="871" t="s">
        <v>69</v>
      </c>
      <c r="B7" s="871" t="s">
        <v>3</v>
      </c>
      <c r="C7" s="898" t="s">
        <v>1002</v>
      </c>
      <c r="D7" s="897" t="s">
        <v>1001</v>
      </c>
      <c r="E7" s="897" t="s">
        <v>1000</v>
      </c>
      <c r="F7" s="897" t="s">
        <v>999</v>
      </c>
      <c r="G7" s="897" t="s">
        <v>998</v>
      </c>
      <c r="H7" s="897"/>
      <c r="I7" s="897"/>
      <c r="J7" s="897"/>
      <c r="K7" s="897"/>
      <c r="L7" s="897" t="s">
        <v>997</v>
      </c>
      <c r="M7" s="897" t="s">
        <v>996</v>
      </c>
      <c r="N7" s="897"/>
      <c r="O7" s="897"/>
    </row>
    <row r="8" spans="1:15" s="178" customFormat="1" ht="43.5" customHeight="1">
      <c r="A8" s="871"/>
      <c r="B8" s="871"/>
      <c r="C8" s="899"/>
      <c r="D8" s="897"/>
      <c r="E8" s="897"/>
      <c r="F8" s="897"/>
      <c r="G8" s="897" t="s">
        <v>995</v>
      </c>
      <c r="H8" s="897"/>
      <c r="I8" s="897" t="s">
        <v>994</v>
      </c>
      <c r="J8" s="897" t="s">
        <v>993</v>
      </c>
      <c r="K8" s="897" t="s">
        <v>992</v>
      </c>
      <c r="L8" s="897"/>
      <c r="M8" s="897" t="s">
        <v>87</v>
      </c>
      <c r="N8" s="897" t="s">
        <v>991</v>
      </c>
      <c r="O8" s="897" t="s">
        <v>990</v>
      </c>
    </row>
    <row r="9" spans="1:15" ht="18" customHeight="1">
      <c r="A9" s="871"/>
      <c r="B9" s="871"/>
      <c r="C9" s="900"/>
      <c r="D9" s="897"/>
      <c r="E9" s="897"/>
      <c r="F9" s="897"/>
      <c r="G9" s="532" t="s">
        <v>989</v>
      </c>
      <c r="H9" s="532" t="s">
        <v>988</v>
      </c>
      <c r="I9" s="897"/>
      <c r="J9" s="897"/>
      <c r="K9" s="897"/>
      <c r="L9" s="897"/>
      <c r="M9" s="897"/>
      <c r="N9" s="897"/>
      <c r="O9" s="897"/>
    </row>
    <row r="10" spans="1:15" ht="18" customHeight="1">
      <c r="A10" s="522">
        <v>1</v>
      </c>
      <c r="B10" s="523" t="s">
        <v>820</v>
      </c>
      <c r="C10" s="524">
        <v>568</v>
      </c>
      <c r="D10" s="524">
        <v>568</v>
      </c>
      <c r="E10" s="524">
        <v>568</v>
      </c>
      <c r="F10" s="525">
        <v>42</v>
      </c>
      <c r="G10" s="525">
        <v>42</v>
      </c>
      <c r="H10" s="525">
        <v>0</v>
      </c>
      <c r="I10" s="525">
        <v>0</v>
      </c>
      <c r="J10" s="525">
        <v>0</v>
      </c>
      <c r="K10" s="525">
        <v>0</v>
      </c>
      <c r="L10" s="525">
        <v>0</v>
      </c>
      <c r="M10" s="525">
        <v>0</v>
      </c>
      <c r="N10" s="525">
        <v>0</v>
      </c>
      <c r="O10" s="525">
        <v>0</v>
      </c>
    </row>
    <row r="11" spans="1:15" ht="18" customHeight="1">
      <c r="A11" s="522">
        <v>2</v>
      </c>
      <c r="B11" s="523" t="s">
        <v>821</v>
      </c>
      <c r="C11" s="524">
        <v>637</v>
      </c>
      <c r="D11" s="524">
        <v>637</v>
      </c>
      <c r="E11" s="524">
        <v>637</v>
      </c>
      <c r="F11" s="525">
        <v>50</v>
      </c>
      <c r="G11" s="525">
        <v>50</v>
      </c>
      <c r="H11" s="525">
        <v>0</v>
      </c>
      <c r="I11" s="525">
        <v>0</v>
      </c>
      <c r="J11" s="525">
        <v>0</v>
      </c>
      <c r="K11" s="525">
        <v>0</v>
      </c>
      <c r="L11" s="525">
        <v>0</v>
      </c>
      <c r="M11" s="533" t="s">
        <v>1006</v>
      </c>
      <c r="N11" s="533">
        <v>0</v>
      </c>
      <c r="O11" s="533">
        <v>0</v>
      </c>
    </row>
    <row r="12" spans="1:15" ht="18" customHeight="1">
      <c r="A12" s="522">
        <v>3</v>
      </c>
      <c r="B12" s="523" t="s">
        <v>822</v>
      </c>
      <c r="C12" s="524">
        <v>1291</v>
      </c>
      <c r="D12" s="524">
        <v>1291</v>
      </c>
      <c r="E12" s="524">
        <v>1291</v>
      </c>
      <c r="F12" s="525">
        <v>580</v>
      </c>
      <c r="G12" s="525">
        <v>580</v>
      </c>
      <c r="H12" s="525">
        <v>0</v>
      </c>
      <c r="I12" s="525">
        <v>0</v>
      </c>
      <c r="J12" s="525">
        <v>0</v>
      </c>
      <c r="K12" s="525">
        <v>0</v>
      </c>
      <c r="L12" s="525">
        <v>0</v>
      </c>
      <c r="M12" s="533" t="s">
        <v>1006</v>
      </c>
      <c r="N12" s="533">
        <v>0</v>
      </c>
      <c r="O12" s="533">
        <v>0</v>
      </c>
    </row>
    <row r="13" spans="1:15" ht="18" customHeight="1">
      <c r="A13" s="522">
        <v>4</v>
      </c>
      <c r="B13" s="523" t="s">
        <v>823</v>
      </c>
      <c r="C13" s="524">
        <v>1585</v>
      </c>
      <c r="D13" s="524">
        <v>1585</v>
      </c>
      <c r="E13" s="524">
        <v>1585</v>
      </c>
      <c r="F13" s="526">
        <v>0</v>
      </c>
      <c r="G13" s="525">
        <v>0</v>
      </c>
      <c r="H13" s="525">
        <v>0</v>
      </c>
      <c r="I13" s="525">
        <v>0</v>
      </c>
      <c r="J13" s="525">
        <v>0</v>
      </c>
      <c r="K13" s="525">
        <v>0</v>
      </c>
      <c r="L13" s="525">
        <v>0</v>
      </c>
      <c r="M13" s="533">
        <v>0</v>
      </c>
      <c r="N13" s="533">
        <v>0</v>
      </c>
      <c r="O13" s="533">
        <v>0</v>
      </c>
    </row>
    <row r="14" spans="1:15" ht="18" customHeight="1">
      <c r="A14" s="522">
        <v>5</v>
      </c>
      <c r="B14" s="523" t="s">
        <v>824</v>
      </c>
      <c r="C14" s="524">
        <v>1381</v>
      </c>
      <c r="D14" s="524">
        <v>1381</v>
      </c>
      <c r="E14" s="524">
        <v>1381</v>
      </c>
      <c r="F14" s="525">
        <v>239</v>
      </c>
      <c r="G14" s="525">
        <v>219</v>
      </c>
      <c r="H14" s="525">
        <v>0</v>
      </c>
      <c r="I14" s="525">
        <v>0</v>
      </c>
      <c r="J14" s="525">
        <v>20</v>
      </c>
      <c r="K14" s="525">
        <v>0</v>
      </c>
      <c r="L14" s="525">
        <v>0</v>
      </c>
      <c r="M14" s="533">
        <v>226</v>
      </c>
      <c r="N14" s="533">
        <v>0</v>
      </c>
      <c r="O14" s="533">
        <v>13</v>
      </c>
    </row>
    <row r="15" spans="1:15" ht="18" customHeight="1">
      <c r="A15" s="522">
        <v>6</v>
      </c>
      <c r="B15" s="523" t="s">
        <v>825</v>
      </c>
      <c r="C15" s="524">
        <v>1520</v>
      </c>
      <c r="D15" s="524">
        <v>1520</v>
      </c>
      <c r="E15" s="524">
        <v>1520</v>
      </c>
      <c r="F15" s="525">
        <v>392</v>
      </c>
      <c r="G15" s="525">
        <v>390</v>
      </c>
      <c r="H15" s="525">
        <v>0</v>
      </c>
      <c r="I15" s="525">
        <v>0</v>
      </c>
      <c r="J15" s="525">
        <v>0</v>
      </c>
      <c r="K15" s="525">
        <v>0</v>
      </c>
      <c r="L15" s="525">
        <v>0</v>
      </c>
      <c r="M15" s="533">
        <v>171</v>
      </c>
      <c r="N15" s="533">
        <v>0</v>
      </c>
      <c r="O15" s="533">
        <v>221</v>
      </c>
    </row>
    <row r="16" spans="1:15" ht="18" customHeight="1">
      <c r="A16" s="522">
        <v>7</v>
      </c>
      <c r="B16" s="523" t="s">
        <v>826</v>
      </c>
      <c r="C16" s="524">
        <v>1331</v>
      </c>
      <c r="D16" s="524">
        <v>1331</v>
      </c>
      <c r="E16" s="524">
        <v>1331</v>
      </c>
      <c r="F16" s="525">
        <v>807</v>
      </c>
      <c r="G16" s="525">
        <v>787</v>
      </c>
      <c r="H16" s="525">
        <v>7</v>
      </c>
      <c r="I16" s="525">
        <v>7</v>
      </c>
      <c r="J16" s="525">
        <v>62</v>
      </c>
      <c r="K16" s="525">
        <v>60</v>
      </c>
      <c r="L16" s="525">
        <v>0</v>
      </c>
      <c r="M16" s="533">
        <v>766</v>
      </c>
      <c r="N16" s="533">
        <v>0</v>
      </c>
      <c r="O16" s="533">
        <v>48</v>
      </c>
    </row>
    <row r="17" spans="1:15" ht="18" customHeight="1">
      <c r="A17" s="522">
        <v>8</v>
      </c>
      <c r="B17" s="523" t="s">
        <v>827</v>
      </c>
      <c r="C17" s="524">
        <v>1560</v>
      </c>
      <c r="D17" s="524">
        <v>1560</v>
      </c>
      <c r="E17" s="524">
        <v>1560</v>
      </c>
      <c r="F17" s="524">
        <v>146</v>
      </c>
      <c r="G17" s="524">
        <v>146</v>
      </c>
      <c r="H17" s="524">
        <v>0</v>
      </c>
      <c r="I17" s="524">
        <v>0</v>
      </c>
      <c r="J17" s="524">
        <v>0</v>
      </c>
      <c r="K17" s="524">
        <v>0</v>
      </c>
      <c r="L17" s="524">
        <v>0</v>
      </c>
      <c r="M17" s="534">
        <v>112</v>
      </c>
      <c r="N17" s="534">
        <v>34</v>
      </c>
      <c r="O17" s="534">
        <v>0</v>
      </c>
    </row>
    <row r="18" spans="1:15" ht="18" customHeight="1">
      <c r="A18" s="522">
        <v>9</v>
      </c>
      <c r="B18" s="523" t="s">
        <v>828</v>
      </c>
      <c r="C18" s="524">
        <v>660</v>
      </c>
      <c r="D18" s="524">
        <v>660</v>
      </c>
      <c r="E18" s="524">
        <v>660</v>
      </c>
      <c r="F18" s="524">
        <v>34</v>
      </c>
      <c r="G18" s="524">
        <v>33</v>
      </c>
      <c r="H18" s="524">
        <v>0</v>
      </c>
      <c r="I18" s="524">
        <v>1</v>
      </c>
      <c r="J18" s="524">
        <v>0</v>
      </c>
      <c r="K18" s="524">
        <v>0</v>
      </c>
      <c r="L18" s="524">
        <v>0</v>
      </c>
      <c r="M18" s="534">
        <v>1</v>
      </c>
      <c r="N18" s="534">
        <v>2</v>
      </c>
      <c r="O18" s="534">
        <v>31</v>
      </c>
    </row>
    <row r="19" spans="1:15" ht="18" customHeight="1">
      <c r="A19" s="522">
        <v>10</v>
      </c>
      <c r="B19" s="523" t="s">
        <v>829</v>
      </c>
      <c r="C19" s="524">
        <v>789</v>
      </c>
      <c r="D19" s="524">
        <v>789</v>
      </c>
      <c r="E19" s="524">
        <v>789</v>
      </c>
      <c r="F19" s="527">
        <v>198</v>
      </c>
      <c r="G19" s="524">
        <v>198</v>
      </c>
      <c r="H19" s="524">
        <v>0</v>
      </c>
      <c r="I19" s="524">
        <v>0</v>
      </c>
      <c r="J19" s="524">
        <v>0</v>
      </c>
      <c r="K19" s="524">
        <v>0</v>
      </c>
      <c r="L19" s="524">
        <v>0</v>
      </c>
      <c r="M19" s="534">
        <v>0</v>
      </c>
      <c r="N19" s="534">
        <v>0</v>
      </c>
      <c r="O19" s="534">
        <v>0</v>
      </c>
    </row>
    <row r="20" spans="1:15" ht="18" customHeight="1">
      <c r="A20" s="522">
        <v>11</v>
      </c>
      <c r="B20" s="523" t="s">
        <v>830</v>
      </c>
      <c r="C20" s="524">
        <v>1732</v>
      </c>
      <c r="D20" s="524">
        <v>1732</v>
      </c>
      <c r="E20" s="524">
        <v>1732</v>
      </c>
      <c r="F20" s="524">
        <v>1313</v>
      </c>
      <c r="G20" s="524">
        <v>1280</v>
      </c>
      <c r="H20" s="524">
        <v>33</v>
      </c>
      <c r="I20" s="524">
        <v>0</v>
      </c>
      <c r="J20" s="524">
        <v>0</v>
      </c>
      <c r="K20" s="524">
        <v>0</v>
      </c>
      <c r="L20" s="524">
        <v>0</v>
      </c>
      <c r="M20" s="534" t="s">
        <v>1006</v>
      </c>
      <c r="N20" s="534">
        <v>0</v>
      </c>
      <c r="O20" s="534">
        <v>0</v>
      </c>
    </row>
    <row r="21" spans="1:15" ht="18" customHeight="1">
      <c r="A21" s="522">
        <v>12</v>
      </c>
      <c r="B21" s="523" t="s">
        <v>831</v>
      </c>
      <c r="C21" s="524">
        <v>1446</v>
      </c>
      <c r="D21" s="524">
        <v>1446</v>
      </c>
      <c r="E21" s="524">
        <v>1446</v>
      </c>
      <c r="F21" s="524">
        <v>0</v>
      </c>
      <c r="G21" s="524">
        <v>0</v>
      </c>
      <c r="H21" s="524">
        <v>0</v>
      </c>
      <c r="I21" s="524">
        <v>0</v>
      </c>
      <c r="J21" s="524">
        <v>0</v>
      </c>
      <c r="K21" s="524">
        <v>0</v>
      </c>
      <c r="L21" s="524">
        <v>0</v>
      </c>
      <c r="M21" s="534">
        <v>0</v>
      </c>
      <c r="N21" s="534">
        <v>0</v>
      </c>
      <c r="O21" s="534">
        <v>0</v>
      </c>
    </row>
    <row r="22" spans="1:15" ht="18" customHeight="1">
      <c r="A22" s="522">
        <v>13</v>
      </c>
      <c r="B22" s="523" t="s">
        <v>832</v>
      </c>
      <c r="C22" s="524">
        <v>1172</v>
      </c>
      <c r="D22" s="524">
        <v>1172</v>
      </c>
      <c r="E22" s="524">
        <v>1172</v>
      </c>
      <c r="F22" s="524">
        <v>1172</v>
      </c>
      <c r="G22" s="524">
        <v>318</v>
      </c>
      <c r="H22" s="524">
        <v>0</v>
      </c>
      <c r="I22" s="524">
        <v>0</v>
      </c>
      <c r="J22" s="524">
        <v>0</v>
      </c>
      <c r="K22" s="524">
        <v>0</v>
      </c>
      <c r="L22" s="524">
        <v>0</v>
      </c>
      <c r="M22" s="534">
        <v>0</v>
      </c>
      <c r="N22" s="534">
        <v>0</v>
      </c>
      <c r="O22" s="534">
        <v>0</v>
      </c>
    </row>
    <row r="23" spans="1:15" ht="18" customHeight="1">
      <c r="A23" s="522">
        <v>14</v>
      </c>
      <c r="B23" s="523" t="s">
        <v>833</v>
      </c>
      <c r="C23" s="524">
        <v>1011</v>
      </c>
      <c r="D23" s="524">
        <v>1011</v>
      </c>
      <c r="E23" s="524">
        <v>1011</v>
      </c>
      <c r="F23" s="524">
        <v>222</v>
      </c>
      <c r="G23" s="524">
        <v>12</v>
      </c>
      <c r="H23" s="524">
        <v>0</v>
      </c>
      <c r="I23" s="524">
        <v>0</v>
      </c>
      <c r="J23" s="524">
        <v>210</v>
      </c>
      <c r="K23" s="524">
        <v>0</v>
      </c>
      <c r="L23" s="524">
        <v>0</v>
      </c>
      <c r="M23" s="534">
        <v>11</v>
      </c>
      <c r="N23" s="534">
        <v>0</v>
      </c>
      <c r="O23" s="534">
        <v>211</v>
      </c>
    </row>
    <row r="24" spans="1:15" ht="18" customHeight="1">
      <c r="A24" s="522">
        <v>15</v>
      </c>
      <c r="B24" s="523" t="s">
        <v>834</v>
      </c>
      <c r="C24" s="524">
        <v>517</v>
      </c>
      <c r="D24" s="524">
        <v>517</v>
      </c>
      <c r="E24" s="524">
        <v>517</v>
      </c>
      <c r="F24" s="528">
        <v>415</v>
      </c>
      <c r="G24" s="524">
        <v>415</v>
      </c>
      <c r="H24" s="524">
        <v>0</v>
      </c>
      <c r="I24" s="524">
        <v>0</v>
      </c>
      <c r="J24" s="524">
        <v>102</v>
      </c>
      <c r="K24" s="524">
        <v>0</v>
      </c>
      <c r="L24" s="524">
        <v>0</v>
      </c>
      <c r="M24" s="534" t="s">
        <v>1006</v>
      </c>
      <c r="N24" s="534">
        <v>0</v>
      </c>
      <c r="O24" s="534">
        <v>0</v>
      </c>
    </row>
    <row r="25" spans="1:15" ht="18" customHeight="1">
      <c r="A25" s="522">
        <v>16</v>
      </c>
      <c r="B25" s="523" t="s">
        <v>835</v>
      </c>
      <c r="C25" s="524">
        <v>379</v>
      </c>
      <c r="D25" s="524">
        <v>379</v>
      </c>
      <c r="E25" s="524">
        <v>379</v>
      </c>
      <c r="F25" s="524">
        <v>0</v>
      </c>
      <c r="G25" s="524">
        <v>0</v>
      </c>
      <c r="H25" s="524">
        <v>0</v>
      </c>
      <c r="I25" s="524">
        <v>0</v>
      </c>
      <c r="J25" s="524">
        <v>0</v>
      </c>
      <c r="K25" s="524">
        <v>0</v>
      </c>
      <c r="L25" s="524">
        <v>0</v>
      </c>
      <c r="M25" s="534">
        <v>0</v>
      </c>
      <c r="N25" s="534">
        <v>0</v>
      </c>
      <c r="O25" s="534">
        <v>0</v>
      </c>
    </row>
    <row r="26" spans="1:15" ht="18" customHeight="1">
      <c r="A26" s="522">
        <v>17</v>
      </c>
      <c r="B26" s="523" t="s">
        <v>836</v>
      </c>
      <c r="C26" s="524">
        <v>1642</v>
      </c>
      <c r="D26" s="524">
        <v>1642</v>
      </c>
      <c r="E26" s="524">
        <v>1642</v>
      </c>
      <c r="F26" s="524">
        <v>481</v>
      </c>
      <c r="G26" s="524">
        <v>481</v>
      </c>
      <c r="H26" s="524">
        <v>0</v>
      </c>
      <c r="I26" s="524">
        <v>0</v>
      </c>
      <c r="J26" s="524">
        <v>0</v>
      </c>
      <c r="K26" s="524">
        <v>0</v>
      </c>
      <c r="L26" s="524">
        <v>0</v>
      </c>
      <c r="M26" s="534">
        <v>362</v>
      </c>
      <c r="N26" s="534">
        <v>50</v>
      </c>
      <c r="O26" s="534">
        <v>69</v>
      </c>
    </row>
    <row r="27" spans="1:15" ht="18" customHeight="1">
      <c r="A27" s="522">
        <v>18</v>
      </c>
      <c r="B27" s="523" t="s">
        <v>837</v>
      </c>
      <c r="C27" s="524">
        <v>1224</v>
      </c>
      <c r="D27" s="524">
        <v>1224</v>
      </c>
      <c r="E27" s="524">
        <v>1224</v>
      </c>
      <c r="F27" s="524">
        <v>0</v>
      </c>
      <c r="G27" s="524">
        <v>0</v>
      </c>
      <c r="H27" s="524">
        <v>0</v>
      </c>
      <c r="I27" s="524">
        <v>0</v>
      </c>
      <c r="J27" s="524">
        <v>0</v>
      </c>
      <c r="K27" s="524">
        <v>0</v>
      </c>
      <c r="L27" s="524">
        <v>0</v>
      </c>
      <c r="M27" s="534">
        <v>0</v>
      </c>
      <c r="N27" s="534">
        <v>0</v>
      </c>
      <c r="O27" s="534">
        <v>0</v>
      </c>
    </row>
    <row r="28" spans="1:15" ht="18" customHeight="1">
      <c r="A28" s="522">
        <v>19</v>
      </c>
      <c r="B28" s="523" t="s">
        <v>838</v>
      </c>
      <c r="C28" s="524">
        <v>1817</v>
      </c>
      <c r="D28" s="524">
        <v>1817</v>
      </c>
      <c r="E28" s="524">
        <v>1817</v>
      </c>
      <c r="F28" s="524">
        <v>1088</v>
      </c>
      <c r="G28" s="524">
        <v>0</v>
      </c>
      <c r="H28" s="524">
        <v>0</v>
      </c>
      <c r="I28" s="524">
        <v>0</v>
      </c>
      <c r="J28" s="524">
        <v>0</v>
      </c>
      <c r="K28" s="524">
        <v>0</v>
      </c>
      <c r="L28" s="524">
        <v>0</v>
      </c>
      <c r="M28" s="534">
        <v>560</v>
      </c>
      <c r="N28" s="534">
        <v>360</v>
      </c>
      <c r="O28" s="534">
        <v>228</v>
      </c>
    </row>
    <row r="29" spans="1:15" ht="18" customHeight="1">
      <c r="A29" s="522">
        <v>20</v>
      </c>
      <c r="B29" s="523" t="s">
        <v>839</v>
      </c>
      <c r="C29" s="524">
        <v>1292</v>
      </c>
      <c r="D29" s="524">
        <v>1292</v>
      </c>
      <c r="E29" s="524">
        <v>1292</v>
      </c>
      <c r="F29" s="524">
        <v>0</v>
      </c>
      <c r="G29" s="524">
        <v>0</v>
      </c>
      <c r="H29" s="524">
        <v>0</v>
      </c>
      <c r="I29" s="524">
        <v>0</v>
      </c>
      <c r="J29" s="524">
        <v>0</v>
      </c>
      <c r="K29" s="524">
        <v>0</v>
      </c>
      <c r="L29" s="524">
        <v>0</v>
      </c>
      <c r="M29" s="534">
        <v>0</v>
      </c>
      <c r="N29" s="534">
        <v>0</v>
      </c>
      <c r="O29" s="534">
        <v>0</v>
      </c>
    </row>
    <row r="30" spans="1:15" ht="18" customHeight="1">
      <c r="A30" s="522">
        <v>21</v>
      </c>
      <c r="B30" s="523" t="s">
        <v>840</v>
      </c>
      <c r="C30" s="524">
        <v>1592</v>
      </c>
      <c r="D30" s="524">
        <v>1592</v>
      </c>
      <c r="E30" s="524">
        <v>1592</v>
      </c>
      <c r="F30" s="524">
        <v>230</v>
      </c>
      <c r="G30" s="524">
        <v>230</v>
      </c>
      <c r="H30" s="524">
        <v>0</v>
      </c>
      <c r="I30" s="524">
        <v>0</v>
      </c>
      <c r="J30" s="524">
        <v>0</v>
      </c>
      <c r="K30" s="524">
        <v>0</v>
      </c>
      <c r="L30" s="524">
        <v>0</v>
      </c>
      <c r="M30" s="534">
        <v>212</v>
      </c>
      <c r="N30" s="534">
        <v>0</v>
      </c>
      <c r="O30" s="534">
        <v>18</v>
      </c>
    </row>
    <row r="31" spans="1:15" ht="18" customHeight="1">
      <c r="A31" s="522">
        <v>22</v>
      </c>
      <c r="B31" s="523" t="s">
        <v>841</v>
      </c>
      <c r="C31" s="524">
        <v>707</v>
      </c>
      <c r="D31" s="524">
        <v>707</v>
      </c>
      <c r="E31" s="524">
        <v>707</v>
      </c>
      <c r="F31" s="524">
        <v>707</v>
      </c>
      <c r="G31" s="524">
        <v>22</v>
      </c>
      <c r="H31" s="524">
        <v>0</v>
      </c>
      <c r="I31" s="524">
        <v>0</v>
      </c>
      <c r="J31" s="524">
        <v>0</v>
      </c>
      <c r="K31" s="524">
        <v>0</v>
      </c>
      <c r="L31" s="524">
        <v>0</v>
      </c>
      <c r="M31" s="535" t="s">
        <v>1007</v>
      </c>
      <c r="N31" s="534">
        <v>0</v>
      </c>
      <c r="O31" s="534">
        <v>0</v>
      </c>
    </row>
    <row r="32" spans="1:15" ht="18" customHeight="1">
      <c r="A32" s="522">
        <v>23</v>
      </c>
      <c r="B32" s="523" t="s">
        <v>842</v>
      </c>
      <c r="C32" s="524">
        <v>1593</v>
      </c>
      <c r="D32" s="524">
        <v>1593</v>
      </c>
      <c r="E32" s="524">
        <v>1593</v>
      </c>
      <c r="F32" s="524">
        <v>0</v>
      </c>
      <c r="G32" s="524">
        <v>190</v>
      </c>
      <c r="H32" s="524">
        <v>0</v>
      </c>
      <c r="I32" s="524">
        <v>0</v>
      </c>
      <c r="J32" s="524">
        <v>0</v>
      </c>
      <c r="K32" s="524">
        <v>0</v>
      </c>
      <c r="L32" s="524">
        <v>0</v>
      </c>
      <c r="M32" s="534">
        <v>112</v>
      </c>
      <c r="N32" s="534">
        <v>78</v>
      </c>
      <c r="O32" s="534">
        <v>0</v>
      </c>
    </row>
    <row r="33" spans="1:15" ht="18" customHeight="1">
      <c r="A33" s="522">
        <v>24</v>
      </c>
      <c r="B33" s="523" t="s">
        <v>843</v>
      </c>
      <c r="C33" s="524">
        <v>1523</v>
      </c>
      <c r="D33" s="524">
        <v>1523</v>
      </c>
      <c r="E33" s="524">
        <v>1523</v>
      </c>
      <c r="F33" s="524">
        <v>256</v>
      </c>
      <c r="G33" s="524">
        <v>256</v>
      </c>
      <c r="H33" s="524">
        <v>0</v>
      </c>
      <c r="I33" s="524">
        <v>0</v>
      </c>
      <c r="J33" s="524">
        <v>0</v>
      </c>
      <c r="K33" s="524">
        <v>0</v>
      </c>
      <c r="L33" s="524">
        <v>0</v>
      </c>
      <c r="M33" s="534">
        <v>0</v>
      </c>
      <c r="N33" s="534">
        <v>0</v>
      </c>
      <c r="O33" s="534" t="s">
        <v>884</v>
      </c>
    </row>
    <row r="34" spans="1:15" ht="18" customHeight="1">
      <c r="A34" s="522">
        <v>25</v>
      </c>
      <c r="B34" s="523" t="s">
        <v>844</v>
      </c>
      <c r="C34" s="524">
        <v>984</v>
      </c>
      <c r="D34" s="524">
        <v>984</v>
      </c>
      <c r="E34" s="524">
        <v>984</v>
      </c>
      <c r="F34" s="524">
        <v>0</v>
      </c>
      <c r="G34" s="524">
        <v>0</v>
      </c>
      <c r="H34" s="524">
        <v>0</v>
      </c>
      <c r="I34" s="524">
        <v>0</v>
      </c>
      <c r="J34" s="524">
        <v>0</v>
      </c>
      <c r="K34" s="524">
        <v>0</v>
      </c>
      <c r="L34" s="524">
        <v>0</v>
      </c>
      <c r="M34" s="534">
        <v>0</v>
      </c>
      <c r="N34" s="534">
        <v>0</v>
      </c>
      <c r="O34" s="534">
        <v>0</v>
      </c>
    </row>
    <row r="35" spans="1:15" ht="18" customHeight="1">
      <c r="A35" s="522">
        <v>26</v>
      </c>
      <c r="B35" s="523" t="s">
        <v>845</v>
      </c>
      <c r="C35" s="524">
        <v>2085</v>
      </c>
      <c r="D35" s="524">
        <v>2085</v>
      </c>
      <c r="E35" s="524">
        <v>2085</v>
      </c>
      <c r="F35" s="524">
        <v>264</v>
      </c>
      <c r="G35" s="524">
        <v>264</v>
      </c>
      <c r="H35" s="524">
        <v>0</v>
      </c>
      <c r="I35" s="524">
        <v>0</v>
      </c>
      <c r="J35" s="524">
        <v>0</v>
      </c>
      <c r="K35" s="524">
        <v>0</v>
      </c>
      <c r="L35" s="524">
        <v>0</v>
      </c>
      <c r="M35" s="534">
        <v>264</v>
      </c>
      <c r="N35" s="534">
        <v>0</v>
      </c>
      <c r="O35" s="534">
        <v>0</v>
      </c>
    </row>
    <row r="36" spans="1:15" ht="18" customHeight="1">
      <c r="A36" s="522">
        <v>27</v>
      </c>
      <c r="B36" s="523" t="s">
        <v>846</v>
      </c>
      <c r="C36" s="524">
        <v>1354</v>
      </c>
      <c r="D36" s="524">
        <v>1354</v>
      </c>
      <c r="E36" s="524">
        <v>1354</v>
      </c>
      <c r="F36" s="524">
        <v>162</v>
      </c>
      <c r="G36" s="524">
        <v>162</v>
      </c>
      <c r="H36" s="524">
        <v>0</v>
      </c>
      <c r="I36" s="524">
        <v>0</v>
      </c>
      <c r="J36" s="524">
        <v>0</v>
      </c>
      <c r="K36" s="524">
        <v>0</v>
      </c>
      <c r="L36" s="524">
        <v>0</v>
      </c>
      <c r="M36" s="534">
        <v>0</v>
      </c>
      <c r="N36" s="534">
        <v>0</v>
      </c>
      <c r="O36" s="534" t="s">
        <v>884</v>
      </c>
    </row>
    <row r="37" spans="1:15" ht="18" customHeight="1">
      <c r="A37" s="522">
        <v>28</v>
      </c>
      <c r="B37" s="523" t="s">
        <v>847</v>
      </c>
      <c r="C37" s="524">
        <v>2016</v>
      </c>
      <c r="D37" s="524">
        <v>2016</v>
      </c>
      <c r="E37" s="524">
        <v>2016</v>
      </c>
      <c r="F37" s="524">
        <v>714</v>
      </c>
      <c r="G37" s="524">
        <v>714</v>
      </c>
      <c r="H37" s="524">
        <v>0</v>
      </c>
      <c r="I37" s="524">
        <v>0</v>
      </c>
      <c r="J37" s="524">
        <v>0</v>
      </c>
      <c r="K37" s="524">
        <v>0</v>
      </c>
      <c r="L37" s="524">
        <v>0</v>
      </c>
      <c r="M37" s="534" t="s">
        <v>1006</v>
      </c>
      <c r="N37" s="534">
        <v>0</v>
      </c>
      <c r="O37" s="534">
        <v>0</v>
      </c>
    </row>
    <row r="38" spans="1:15" ht="18" customHeight="1">
      <c r="A38" s="522">
        <v>29</v>
      </c>
      <c r="B38" s="523" t="s">
        <v>848</v>
      </c>
      <c r="C38" s="524">
        <v>1492</v>
      </c>
      <c r="D38" s="524">
        <v>1492</v>
      </c>
      <c r="E38" s="524">
        <v>1492</v>
      </c>
      <c r="F38" s="524">
        <v>0</v>
      </c>
      <c r="G38" s="524">
        <v>0</v>
      </c>
      <c r="H38" s="524">
        <v>0</v>
      </c>
      <c r="I38" s="524">
        <v>0</v>
      </c>
      <c r="J38" s="524">
        <v>0</v>
      </c>
      <c r="K38" s="524">
        <v>0</v>
      </c>
      <c r="L38" s="524">
        <v>0</v>
      </c>
      <c r="M38" s="534">
        <v>0</v>
      </c>
      <c r="N38" s="534">
        <v>0</v>
      </c>
      <c r="O38" s="534">
        <v>0</v>
      </c>
    </row>
    <row r="39" spans="1:15" ht="18" customHeight="1">
      <c r="A39" s="522">
        <v>30</v>
      </c>
      <c r="B39" s="523" t="s">
        <v>849</v>
      </c>
      <c r="C39" s="524">
        <v>2416</v>
      </c>
      <c r="D39" s="524">
        <v>2416</v>
      </c>
      <c r="E39" s="524">
        <v>2416</v>
      </c>
      <c r="F39" s="524">
        <v>392</v>
      </c>
      <c r="G39" s="524">
        <v>158</v>
      </c>
      <c r="H39" s="524">
        <v>0</v>
      </c>
      <c r="I39" s="524">
        <v>0</v>
      </c>
      <c r="J39" s="524">
        <v>234</v>
      </c>
      <c r="K39" s="524">
        <v>0</v>
      </c>
      <c r="L39" s="524">
        <v>0</v>
      </c>
      <c r="M39" s="534">
        <v>228</v>
      </c>
      <c r="N39" s="534">
        <v>0</v>
      </c>
      <c r="O39" s="534">
        <v>164</v>
      </c>
    </row>
    <row r="40" spans="1:15" ht="18" customHeight="1">
      <c r="A40" s="522">
        <v>31</v>
      </c>
      <c r="B40" s="523" t="s">
        <v>850</v>
      </c>
      <c r="C40" s="524">
        <v>2411</v>
      </c>
      <c r="D40" s="524">
        <v>2411</v>
      </c>
      <c r="E40" s="524">
        <v>2411</v>
      </c>
      <c r="F40" s="524">
        <v>331</v>
      </c>
      <c r="G40" s="524">
        <v>331</v>
      </c>
      <c r="H40" s="524">
        <v>0</v>
      </c>
      <c r="I40" s="524">
        <v>0</v>
      </c>
      <c r="J40" s="524">
        <v>0</v>
      </c>
      <c r="K40" s="524">
        <v>0</v>
      </c>
      <c r="L40" s="524">
        <v>0</v>
      </c>
      <c r="M40" s="534" t="s">
        <v>1006</v>
      </c>
      <c r="N40" s="534">
        <v>0</v>
      </c>
      <c r="O40" s="534">
        <v>0</v>
      </c>
    </row>
    <row r="41" spans="1:15" ht="18" customHeight="1">
      <c r="A41" s="522">
        <v>32</v>
      </c>
      <c r="B41" s="523" t="s">
        <v>851</v>
      </c>
      <c r="C41" s="524">
        <v>1478</v>
      </c>
      <c r="D41" s="524">
        <v>1478</v>
      </c>
      <c r="E41" s="524">
        <v>1478</v>
      </c>
      <c r="F41" s="524">
        <v>177</v>
      </c>
      <c r="G41" s="524">
        <v>177</v>
      </c>
      <c r="H41" s="524">
        <v>0</v>
      </c>
      <c r="I41" s="524">
        <v>15</v>
      </c>
      <c r="J41" s="524">
        <v>0</v>
      </c>
      <c r="K41" s="524">
        <v>0</v>
      </c>
      <c r="L41" s="524">
        <v>0</v>
      </c>
      <c r="M41" s="534">
        <v>165</v>
      </c>
      <c r="N41" s="534">
        <v>0</v>
      </c>
      <c r="O41" s="534">
        <v>12</v>
      </c>
    </row>
    <row r="42" spans="1:15" ht="18" customHeight="1">
      <c r="A42" s="529"/>
      <c r="B42" s="530" t="s">
        <v>84</v>
      </c>
      <c r="C42" s="531">
        <v>43205</v>
      </c>
      <c r="D42" s="531">
        <v>43205</v>
      </c>
      <c r="E42" s="531">
        <v>43205</v>
      </c>
      <c r="F42" s="531">
        <f>SUM(F10:F41)</f>
        <v>10412</v>
      </c>
      <c r="G42" s="531">
        <f t="shared" ref="G42:L42" si="0">SUM(G10:G41)</f>
        <v>7455</v>
      </c>
      <c r="H42" s="531">
        <f t="shared" si="0"/>
        <v>40</v>
      </c>
      <c r="I42" s="531">
        <f t="shared" si="0"/>
        <v>23</v>
      </c>
      <c r="J42" s="531">
        <f t="shared" si="0"/>
        <v>628</v>
      </c>
      <c r="K42" s="531">
        <f t="shared" si="0"/>
        <v>60</v>
      </c>
      <c r="L42" s="531">
        <f t="shared" si="0"/>
        <v>0</v>
      </c>
      <c r="M42" s="536">
        <f>M14+M15+M16+M17+M18+M23+M26+M28+M30+M32+M35+M39+M41</f>
        <v>3190</v>
      </c>
      <c r="N42" s="536">
        <f>N17+N18+N26+N28+N32</f>
        <v>524</v>
      </c>
      <c r="O42" s="536">
        <f>O14+O15+O16+O18+O23+O26+O28+O30+O39+O41</f>
        <v>1015</v>
      </c>
    </row>
    <row r="44" spans="1:15" ht="15">
      <c r="A44" s="184"/>
      <c r="L44" s="645" t="s">
        <v>1031</v>
      </c>
      <c r="M44" s="645"/>
      <c r="N44" s="645"/>
      <c r="O44" s="645"/>
    </row>
    <row r="45" spans="1:15" ht="15">
      <c r="L45" s="645" t="s">
        <v>1010</v>
      </c>
      <c r="M45" s="645"/>
      <c r="N45" s="645"/>
      <c r="O45" s="645"/>
    </row>
    <row r="46" spans="1:15">
      <c r="J46" s="721" t="s">
        <v>1025</v>
      </c>
      <c r="K46" s="722"/>
    </row>
    <row r="47" spans="1:15" ht="15" customHeight="1">
      <c r="A47" s="519"/>
      <c r="B47" s="519"/>
      <c r="C47" s="519"/>
      <c r="D47" s="519"/>
      <c r="G47" s="521"/>
      <c r="H47" s="521"/>
    </row>
    <row r="48" spans="1:15" ht="15" customHeight="1">
      <c r="A48" s="519"/>
      <c r="B48" s="519"/>
      <c r="C48" s="519"/>
      <c r="D48" s="519"/>
      <c r="G48" s="521"/>
      <c r="H48" s="521"/>
      <c r="L48" s="903" t="s">
        <v>1024</v>
      </c>
      <c r="M48" s="903"/>
      <c r="N48" s="903"/>
      <c r="O48" s="903"/>
    </row>
    <row r="49" spans="1:15" ht="15" customHeight="1">
      <c r="A49" s="519"/>
      <c r="B49" s="519"/>
      <c r="C49" s="519"/>
      <c r="D49" s="519"/>
      <c r="G49" s="521"/>
      <c r="H49" s="521"/>
      <c r="L49" s="902"/>
      <c r="M49" s="902"/>
      <c r="N49" s="902"/>
      <c r="O49" s="902"/>
    </row>
    <row r="50" spans="1:15">
      <c r="A50" s="519"/>
      <c r="C50" s="519"/>
      <c r="D50" s="519"/>
      <c r="G50" s="519"/>
      <c r="H50" s="519"/>
      <c r="L50" s="901"/>
      <c r="M50" s="901"/>
      <c r="N50" s="520"/>
      <c r="O50" s="520"/>
    </row>
    <row r="51" spans="1:15">
      <c r="A51" s="519"/>
      <c r="B51" s="519"/>
      <c r="C51" s="519"/>
      <c r="D51" s="519"/>
      <c r="E51" s="519"/>
      <c r="F51" s="519"/>
      <c r="G51" s="519"/>
      <c r="H51" s="519"/>
      <c r="I51" s="519"/>
      <c r="J51" s="519"/>
      <c r="K51" s="519"/>
      <c r="L51" s="519"/>
    </row>
  </sheetData>
  <mergeCells count="27">
    <mergeCell ref="M6:O6"/>
    <mergeCell ref="N1:O1"/>
    <mergeCell ref="A1:M1"/>
    <mergeCell ref="A2:N2"/>
    <mergeCell ref="A4:N4"/>
    <mergeCell ref="L50:M50"/>
    <mergeCell ref="L49:O49"/>
    <mergeCell ref="M7:O7"/>
    <mergeCell ref="G8:H8"/>
    <mergeCell ref="G7:K7"/>
    <mergeCell ref="L7:L9"/>
    <mergeCell ref="J8:J9"/>
    <mergeCell ref="K8:K9"/>
    <mergeCell ref="M8:M9"/>
    <mergeCell ref="L48:O48"/>
    <mergeCell ref="L44:O44"/>
    <mergeCell ref="L45:O45"/>
    <mergeCell ref="J46:K46"/>
    <mergeCell ref="A7:A9"/>
    <mergeCell ref="B7:B9"/>
    <mergeCell ref="N8:N9"/>
    <mergeCell ref="O8:O9"/>
    <mergeCell ref="I8:I9"/>
    <mergeCell ref="C7:C9"/>
    <mergeCell ref="D7:D9"/>
    <mergeCell ref="E7:E9"/>
    <mergeCell ref="F7:F9"/>
  </mergeCells>
  <printOptions horizontalCentered="1"/>
  <pageMargins left="0.70866141732283472" right="0.70866141732283472" top="0.23622047244094491" bottom="0" header="0.31496062992125984" footer="0.31496062992125984"/>
  <pageSetup paperSize="9" scale="68"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tabSelected="1" topLeftCell="A4" zoomScale="80" zoomScaleNormal="80" zoomScaleSheetLayoutView="90" workbookViewId="0">
      <selection activeCell="N15" sqref="N15"/>
    </sheetView>
  </sheetViews>
  <sheetFormatPr defaultRowHeight="13.2"/>
  <cols>
    <col min="1" max="1" width="6.88671875" customWidth="1"/>
    <col min="2" max="2" width="12" customWidth="1"/>
    <col min="3" max="3" width="16.33203125" customWidth="1"/>
    <col min="4" max="4" width="15.88671875" customWidth="1"/>
    <col min="5" max="5" width="11.5546875" customWidth="1"/>
    <col min="6" max="6" width="15" customWidth="1"/>
    <col min="7" max="7" width="9.6640625" customWidth="1"/>
    <col min="8" max="8" width="15.109375" customWidth="1"/>
    <col min="9" max="9" width="16.5546875" customWidth="1"/>
    <col min="10" max="10" width="18.33203125" customWidth="1"/>
    <col min="11" max="11" width="14.109375" customWidth="1"/>
  </cols>
  <sheetData>
    <row r="1" spans="1:19" ht="15.6">
      <c r="D1" s="708"/>
      <c r="E1" s="708"/>
      <c r="H1" s="35"/>
      <c r="I1" s="786" t="s">
        <v>63</v>
      </c>
      <c r="J1" s="786"/>
    </row>
    <row r="2" spans="1:19" ht="15">
      <c r="A2" s="645" t="s">
        <v>0</v>
      </c>
      <c r="B2" s="645"/>
      <c r="C2" s="645"/>
      <c r="D2" s="645"/>
      <c r="E2" s="645"/>
      <c r="F2" s="645"/>
      <c r="G2" s="645"/>
      <c r="H2" s="645"/>
      <c r="I2" s="645"/>
      <c r="J2" s="645"/>
    </row>
    <row r="3" spans="1:19" ht="21">
      <c r="A3" s="705" t="s">
        <v>652</v>
      </c>
      <c r="B3" s="705"/>
      <c r="C3" s="705"/>
      <c r="D3" s="705"/>
      <c r="E3" s="705"/>
      <c r="F3" s="705"/>
      <c r="G3" s="705"/>
      <c r="H3" s="705"/>
      <c r="I3" s="705"/>
      <c r="J3" s="705"/>
    </row>
    <row r="4" spans="1:19" ht="10.5" customHeight="1"/>
    <row r="5" spans="1:19" s="13" customFormat="1" ht="24.75" customHeight="1">
      <c r="A5" s="905" t="s">
        <v>443</v>
      </c>
      <c r="B5" s="905"/>
      <c r="C5" s="905"/>
      <c r="D5" s="905"/>
      <c r="E5" s="905"/>
      <c r="F5" s="905"/>
      <c r="G5" s="905"/>
      <c r="H5" s="905"/>
      <c r="I5" s="905"/>
      <c r="J5" s="905"/>
      <c r="K5" s="905"/>
    </row>
    <row r="6" spans="1:19" s="13" customFormat="1" ht="15.75" customHeight="1">
      <c r="A6" s="38"/>
      <c r="B6" s="38"/>
      <c r="C6" s="38"/>
      <c r="D6" s="38"/>
      <c r="E6" s="38"/>
      <c r="F6" s="38"/>
      <c r="G6" s="38"/>
      <c r="H6" s="38"/>
      <c r="I6" s="38"/>
      <c r="J6" s="38"/>
    </row>
    <row r="7" spans="1:19" s="13" customFormat="1">
      <c r="A7" s="707" t="s">
        <v>936</v>
      </c>
      <c r="B7" s="707"/>
      <c r="E7" s="844"/>
      <c r="F7" s="844"/>
      <c r="G7" s="844"/>
      <c r="H7" s="844"/>
      <c r="I7" s="844" t="s">
        <v>982</v>
      </c>
      <c r="J7" s="844"/>
      <c r="K7" s="844"/>
    </row>
    <row r="8" spans="1:19" s="11" customFormat="1" ht="15.6" hidden="1">
      <c r="C8" s="645" t="s">
        <v>12</v>
      </c>
      <c r="D8" s="645"/>
      <c r="E8" s="645"/>
      <c r="F8" s="645"/>
      <c r="G8" s="645"/>
      <c r="H8" s="645"/>
      <c r="I8" s="645"/>
      <c r="J8" s="645"/>
    </row>
    <row r="9" spans="1:19" ht="22.5" customHeight="1">
      <c r="A9" s="781" t="s">
        <v>19</v>
      </c>
      <c r="B9" s="781" t="s">
        <v>53</v>
      </c>
      <c r="C9" s="688" t="s">
        <v>471</v>
      </c>
      <c r="D9" s="689"/>
      <c r="E9" s="688" t="s">
        <v>33</v>
      </c>
      <c r="F9" s="689"/>
      <c r="G9" s="688" t="s">
        <v>34</v>
      </c>
      <c r="H9" s="689"/>
      <c r="I9" s="690" t="s">
        <v>99</v>
      </c>
      <c r="J9" s="690"/>
      <c r="K9" s="781" t="s">
        <v>524</v>
      </c>
      <c r="R9" s="6"/>
      <c r="S9" s="10"/>
    </row>
    <row r="10" spans="1:19" s="12" customFormat="1" ht="42.6" customHeight="1">
      <c r="A10" s="782"/>
      <c r="B10" s="782"/>
      <c r="C10" s="546" t="s">
        <v>35</v>
      </c>
      <c r="D10" s="546" t="s">
        <v>98</v>
      </c>
      <c r="E10" s="546" t="s">
        <v>35</v>
      </c>
      <c r="F10" s="546" t="s">
        <v>98</v>
      </c>
      <c r="G10" s="546" t="s">
        <v>35</v>
      </c>
      <c r="H10" s="546" t="s">
        <v>98</v>
      </c>
      <c r="I10" s="546" t="s">
        <v>132</v>
      </c>
      <c r="J10" s="546" t="s">
        <v>133</v>
      </c>
      <c r="K10" s="782"/>
    </row>
    <row r="11" spans="1:19">
      <c r="A11" s="130">
        <v>1</v>
      </c>
      <c r="B11" s="130">
        <v>2</v>
      </c>
      <c r="C11" s="130">
        <v>3</v>
      </c>
      <c r="D11" s="130">
        <v>4</v>
      </c>
      <c r="E11" s="130">
        <v>5</v>
      </c>
      <c r="F11" s="130">
        <v>6</v>
      </c>
      <c r="G11" s="130">
        <v>7</v>
      </c>
      <c r="H11" s="130">
        <v>8</v>
      </c>
      <c r="I11" s="130">
        <v>9</v>
      </c>
      <c r="J11" s="130">
        <v>10</v>
      </c>
      <c r="K11" s="2">
        <v>11</v>
      </c>
    </row>
    <row r="12" spans="1:19" ht="17.25" customHeight="1">
      <c r="A12" s="5">
        <v>1</v>
      </c>
      <c r="B12" s="15" t="s">
        <v>378</v>
      </c>
      <c r="C12" s="1160">
        <v>457</v>
      </c>
      <c r="D12" s="1161">
        <v>274.3</v>
      </c>
      <c r="E12" s="1160">
        <v>457</v>
      </c>
      <c r="F12" s="1161">
        <v>274.3</v>
      </c>
      <c r="G12" s="1160">
        <v>0</v>
      </c>
      <c r="H12" s="1160">
        <v>0</v>
      </c>
      <c r="I12" s="1160">
        <v>0</v>
      </c>
      <c r="J12" s="1161">
        <v>0</v>
      </c>
      <c r="K12" s="6"/>
    </row>
    <row r="13" spans="1:19" ht="17.25" customHeight="1">
      <c r="A13" s="5">
        <v>2</v>
      </c>
      <c r="B13" s="15" t="s">
        <v>379</v>
      </c>
      <c r="C13" s="1160">
        <v>1034</v>
      </c>
      <c r="D13" s="1161">
        <v>620.4</v>
      </c>
      <c r="E13" s="1160">
        <v>1007</v>
      </c>
      <c r="F13" s="1161">
        <v>604.21</v>
      </c>
      <c r="G13" s="1160">
        <v>27</v>
      </c>
      <c r="H13" s="1160">
        <v>16.190000000000001</v>
      </c>
      <c r="I13" s="1160">
        <v>0</v>
      </c>
      <c r="J13" s="1161">
        <v>0</v>
      </c>
      <c r="K13" s="6"/>
    </row>
    <row r="14" spans="1:19" ht="17.25" customHeight="1">
      <c r="A14" s="5">
        <v>3</v>
      </c>
      <c r="B14" s="15" t="s">
        <v>380</v>
      </c>
      <c r="C14" s="1160">
        <v>3804</v>
      </c>
      <c r="D14" s="1161">
        <v>2282.4</v>
      </c>
      <c r="E14" s="1160">
        <v>3470</v>
      </c>
      <c r="F14" s="1161">
        <v>2161.1999999999998</v>
      </c>
      <c r="G14" s="1160">
        <v>0</v>
      </c>
      <c r="H14" s="1161">
        <v>0</v>
      </c>
      <c r="I14" s="1160">
        <v>334</v>
      </c>
      <c r="J14" s="1161">
        <v>200.4</v>
      </c>
      <c r="K14" s="6"/>
    </row>
    <row r="15" spans="1:19" ht="17.25" customHeight="1">
      <c r="A15" s="5">
        <v>4</v>
      </c>
      <c r="B15" s="15" t="s">
        <v>381</v>
      </c>
      <c r="C15" s="1160">
        <v>0</v>
      </c>
      <c r="D15" s="1161">
        <v>0</v>
      </c>
      <c r="E15" s="1160">
        <v>0</v>
      </c>
      <c r="F15" s="1161">
        <v>0</v>
      </c>
      <c r="G15" s="1160">
        <v>0</v>
      </c>
      <c r="H15" s="1160">
        <v>0</v>
      </c>
      <c r="I15" s="1160">
        <v>0</v>
      </c>
      <c r="J15" s="1161">
        <v>0</v>
      </c>
      <c r="K15" s="6"/>
    </row>
    <row r="16" spans="1:19" ht="17.25" customHeight="1">
      <c r="A16" s="5">
        <v>5</v>
      </c>
      <c r="B16" s="15" t="s">
        <v>382</v>
      </c>
      <c r="C16" s="1160">
        <v>9045</v>
      </c>
      <c r="D16" s="1161">
        <v>14853</v>
      </c>
      <c r="E16" s="1160">
        <v>7810</v>
      </c>
      <c r="F16" s="1161">
        <v>14690.92</v>
      </c>
      <c r="G16" s="1160">
        <v>1235</v>
      </c>
      <c r="H16" s="1160">
        <v>162.08000000000001</v>
      </c>
      <c r="I16" s="1160">
        <v>0</v>
      </c>
      <c r="J16" s="1161">
        <v>0</v>
      </c>
      <c r="K16" s="6"/>
    </row>
    <row r="17" spans="1:16" ht="17.25" customHeight="1">
      <c r="A17" s="5">
        <v>6</v>
      </c>
      <c r="B17" s="15" t="s">
        <v>383</v>
      </c>
      <c r="C17" s="1160">
        <v>0</v>
      </c>
      <c r="D17" s="1161">
        <v>0</v>
      </c>
      <c r="E17" s="1160">
        <v>0</v>
      </c>
      <c r="F17" s="1161">
        <v>0</v>
      </c>
      <c r="G17" s="1160">
        <v>0</v>
      </c>
      <c r="H17" s="1160">
        <v>0</v>
      </c>
      <c r="I17" s="1160">
        <v>0</v>
      </c>
      <c r="J17" s="1161">
        <v>0</v>
      </c>
      <c r="K17" s="6"/>
    </row>
    <row r="18" spans="1:16" ht="17.25" customHeight="1">
      <c r="A18" s="5">
        <v>7</v>
      </c>
      <c r="B18" s="15" t="s">
        <v>384</v>
      </c>
      <c r="C18" s="1160">
        <v>14130</v>
      </c>
      <c r="D18" s="1161">
        <v>26977.5</v>
      </c>
      <c r="E18" s="1160">
        <v>7936</v>
      </c>
      <c r="F18" s="1161">
        <v>18698.64</v>
      </c>
      <c r="G18" s="1160">
        <v>6194</v>
      </c>
      <c r="H18" s="1160">
        <v>8199.66</v>
      </c>
      <c r="I18" s="1160">
        <v>0</v>
      </c>
      <c r="J18" s="1161">
        <v>0</v>
      </c>
      <c r="K18" s="6"/>
    </row>
    <row r="19" spans="1:16" s="10" customFormat="1" ht="14.25" customHeight="1">
      <c r="A19" s="5">
        <v>8</v>
      </c>
      <c r="B19" s="15" t="s">
        <v>253</v>
      </c>
      <c r="C19" s="797" t="s">
        <v>900</v>
      </c>
      <c r="D19" s="907"/>
      <c r="E19" s="907"/>
      <c r="F19" s="907"/>
      <c r="G19" s="907"/>
      <c r="H19" s="908"/>
      <c r="I19" s="6"/>
      <c r="J19" s="6"/>
      <c r="K19" s="6"/>
    </row>
    <row r="20" spans="1:16" s="10" customFormat="1" ht="14.25" customHeight="1">
      <c r="A20" s="5">
        <v>9</v>
      </c>
      <c r="B20" s="15" t="s">
        <v>359</v>
      </c>
      <c r="C20" s="909"/>
      <c r="D20" s="910"/>
      <c r="E20" s="910"/>
      <c r="F20" s="910"/>
      <c r="G20" s="910"/>
      <c r="H20" s="911"/>
      <c r="I20" s="6"/>
      <c r="J20" s="6"/>
      <c r="K20" s="6"/>
    </row>
    <row r="21" spans="1:16" s="10" customFormat="1" ht="14.25" customHeight="1">
      <c r="A21" s="5">
        <v>10</v>
      </c>
      <c r="B21" s="15" t="s">
        <v>523</v>
      </c>
      <c r="C21" s="909"/>
      <c r="D21" s="910"/>
      <c r="E21" s="910"/>
      <c r="F21" s="910"/>
      <c r="G21" s="910"/>
      <c r="H21" s="911"/>
      <c r="I21" s="6"/>
      <c r="J21" s="6"/>
      <c r="K21" s="6"/>
    </row>
    <row r="22" spans="1:16" s="10" customFormat="1" ht="14.25" customHeight="1">
      <c r="A22" s="5">
        <v>11</v>
      </c>
      <c r="B22" s="15" t="s">
        <v>483</v>
      </c>
      <c r="C22" s="909"/>
      <c r="D22" s="910"/>
      <c r="E22" s="910"/>
      <c r="F22" s="910"/>
      <c r="G22" s="910"/>
      <c r="H22" s="911"/>
      <c r="I22" s="6"/>
      <c r="J22" s="6"/>
      <c r="K22" s="6"/>
    </row>
    <row r="23" spans="1:16" s="10" customFormat="1" ht="14.25" customHeight="1">
      <c r="A23" s="5">
        <v>12</v>
      </c>
      <c r="B23" s="287" t="s">
        <v>521</v>
      </c>
      <c r="C23" s="912"/>
      <c r="D23" s="913"/>
      <c r="E23" s="913"/>
      <c r="F23" s="913"/>
      <c r="G23" s="913"/>
      <c r="H23" s="914"/>
      <c r="I23" s="6"/>
      <c r="J23" s="6"/>
      <c r="K23" s="6"/>
    </row>
    <row r="24" spans="1:16" s="10" customFormat="1" ht="15.75" customHeight="1">
      <c r="A24" s="2" t="s">
        <v>15</v>
      </c>
      <c r="B24" s="6"/>
      <c r="C24" s="25">
        <f>SUM(C12:C23)</f>
        <v>28470</v>
      </c>
      <c r="D24" s="363">
        <f>SUM(D12:D23)</f>
        <v>45007.6</v>
      </c>
      <c r="E24" s="25">
        <f>SUM(E12:E23)</f>
        <v>20680</v>
      </c>
      <c r="F24" s="25">
        <f t="shared" ref="F24:J24" si="0">SUM(F12:F23)</f>
        <v>36429.270000000004</v>
      </c>
      <c r="G24" s="25">
        <f t="shared" si="0"/>
        <v>7456</v>
      </c>
      <c r="H24" s="25">
        <f t="shared" si="0"/>
        <v>8377.93</v>
      </c>
      <c r="I24" s="6">
        <f t="shared" si="0"/>
        <v>334</v>
      </c>
      <c r="J24" s="6">
        <f t="shared" si="0"/>
        <v>200.4</v>
      </c>
      <c r="K24" s="6"/>
    </row>
    <row r="25" spans="1:16" s="13" customFormat="1" ht="18.75" customHeight="1">
      <c r="B25" s="70"/>
      <c r="C25" s="70"/>
      <c r="D25" s="70"/>
      <c r="E25" s="70"/>
      <c r="F25" s="70"/>
      <c r="G25" s="70"/>
      <c r="H25" s="70"/>
      <c r="I25" s="906"/>
      <c r="J25" s="906"/>
      <c r="K25" s="70"/>
      <c r="L25" s="70"/>
      <c r="M25" s="70"/>
      <c r="N25" s="70"/>
      <c r="O25" s="70"/>
      <c r="P25" s="70"/>
    </row>
    <row r="26" spans="1:16" s="13" customFormat="1" ht="13.2" customHeight="1">
      <c r="A26" s="474"/>
      <c r="B26" s="474"/>
      <c r="C26" s="474"/>
      <c r="D26" s="474"/>
      <c r="E26" s="474"/>
      <c r="F26" s="474"/>
      <c r="G26" s="474"/>
      <c r="H26" s="474"/>
      <c r="I26" s="643" t="s">
        <v>1026</v>
      </c>
      <c r="J26" s="643"/>
      <c r="K26" s="643"/>
      <c r="L26" s="70"/>
      <c r="M26" s="70"/>
      <c r="N26" s="70"/>
      <c r="O26" s="70"/>
      <c r="P26" s="70"/>
    </row>
    <row r="27" spans="1:16" s="593" customFormat="1" ht="15">
      <c r="H27" s="484"/>
      <c r="I27" s="645" t="s">
        <v>1009</v>
      </c>
      <c r="J27" s="645"/>
      <c r="K27" s="645"/>
    </row>
    <row r="28" spans="1:16" s="13" customFormat="1">
      <c r="A28" s="12"/>
    </row>
    <row r="29" spans="1:16">
      <c r="A29" s="491"/>
      <c r="B29" s="491"/>
      <c r="C29" s="491"/>
      <c r="D29" s="491"/>
      <c r="E29" s="491"/>
      <c r="F29" s="491"/>
      <c r="G29" s="491"/>
      <c r="H29" s="484" t="s">
        <v>1025</v>
      </c>
      <c r="I29" s="491"/>
      <c r="J29" s="491"/>
    </row>
    <row r="30" spans="1:16" ht="15">
      <c r="I30" s="645" t="s">
        <v>1030</v>
      </c>
      <c r="J30" s="645"/>
      <c r="K30" s="645"/>
    </row>
  </sheetData>
  <mergeCells count="21">
    <mergeCell ref="I30:K30"/>
    <mergeCell ref="K9:K10"/>
    <mergeCell ref="I25:J25"/>
    <mergeCell ref="C19:H23"/>
    <mergeCell ref="I27:K27"/>
    <mergeCell ref="I26:K26"/>
    <mergeCell ref="D1:E1"/>
    <mergeCell ref="I1:J1"/>
    <mergeCell ref="A2:J2"/>
    <mergeCell ref="A3:J3"/>
    <mergeCell ref="A5:K5"/>
    <mergeCell ref="A7:B7"/>
    <mergeCell ref="E7:H7"/>
    <mergeCell ref="I7:K7"/>
    <mergeCell ref="C8:J8"/>
    <mergeCell ref="A9:A10"/>
    <mergeCell ref="B9:B10"/>
    <mergeCell ref="C9:D9"/>
    <mergeCell ref="E9:F9"/>
    <mergeCell ref="G9:H9"/>
    <mergeCell ref="I9:J9"/>
  </mergeCells>
  <printOptions horizontalCentered="1"/>
  <pageMargins left="0.70866141732283472" right="0.70866141732283472" top="0.23622047244094491" bottom="0" header="0.31496062992125984" footer="0.31496062992125984"/>
  <pageSetup paperSize="9" scale="8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topLeftCell="A25" zoomScale="80" zoomScaleNormal="80" zoomScaleSheetLayoutView="90" workbookViewId="0">
      <selection activeCell="F47" sqref="F47"/>
    </sheetView>
  </sheetViews>
  <sheetFormatPr defaultRowHeight="13.2"/>
  <cols>
    <col min="1" max="1" width="6.44140625" customWidth="1"/>
    <col min="2" max="2" width="14.44140625" customWidth="1"/>
    <col min="3" max="3" width="16.33203125" customWidth="1"/>
    <col min="4" max="4" width="15.88671875" customWidth="1"/>
    <col min="5" max="5" width="11.5546875" customWidth="1"/>
    <col min="6" max="6" width="15" customWidth="1"/>
    <col min="7" max="7" width="9.6640625" customWidth="1"/>
    <col min="8" max="8" width="15.109375" customWidth="1"/>
    <col min="9" max="9" width="16.5546875" customWidth="1"/>
    <col min="10" max="10" width="18.33203125" customWidth="1"/>
    <col min="11" max="11" width="14.109375" customWidth="1"/>
  </cols>
  <sheetData>
    <row r="1" spans="1:19" ht="15.6">
      <c r="D1" s="708"/>
      <c r="E1" s="708"/>
      <c r="H1" s="35"/>
      <c r="I1" s="786" t="s">
        <v>385</v>
      </c>
      <c r="J1" s="786"/>
    </row>
    <row r="2" spans="1:19" ht="15">
      <c r="A2" s="645" t="s">
        <v>0</v>
      </c>
      <c r="B2" s="645"/>
      <c r="C2" s="645"/>
      <c r="D2" s="645"/>
      <c r="E2" s="645"/>
      <c r="F2" s="645"/>
      <c r="G2" s="645"/>
      <c r="H2" s="645"/>
      <c r="I2" s="645"/>
      <c r="J2" s="645"/>
    </row>
    <row r="3" spans="1:19" ht="21">
      <c r="A3" s="705" t="s">
        <v>686</v>
      </c>
      <c r="B3" s="705"/>
      <c r="C3" s="705"/>
      <c r="D3" s="705"/>
      <c r="E3" s="705"/>
      <c r="F3" s="705"/>
      <c r="G3" s="705"/>
      <c r="H3" s="705"/>
      <c r="I3" s="705"/>
      <c r="J3" s="705"/>
    </row>
    <row r="4" spans="1:19" ht="10.5" customHeight="1"/>
    <row r="5" spans="1:19" s="13" customFormat="1" ht="18.75" customHeight="1">
      <c r="A5" s="905" t="s">
        <v>444</v>
      </c>
      <c r="B5" s="905"/>
      <c r="C5" s="905"/>
      <c r="D5" s="905"/>
      <c r="E5" s="905"/>
      <c r="F5" s="905"/>
      <c r="G5" s="905"/>
      <c r="H5" s="905"/>
      <c r="I5" s="905"/>
      <c r="J5" s="905"/>
      <c r="K5" s="905"/>
    </row>
    <row r="6" spans="1:19" s="13" customFormat="1" ht="15.75" customHeight="1">
      <c r="A6" s="38"/>
      <c r="B6" s="38"/>
      <c r="C6" s="38"/>
      <c r="D6" s="38"/>
      <c r="E6" s="38"/>
      <c r="F6" s="38"/>
      <c r="G6" s="38"/>
      <c r="H6" s="38"/>
      <c r="I6" s="38"/>
      <c r="J6" s="38"/>
    </row>
    <row r="7" spans="1:19" s="13" customFormat="1">
      <c r="A7" s="707" t="s">
        <v>936</v>
      </c>
      <c r="B7" s="707"/>
      <c r="E7" s="844"/>
      <c r="F7" s="844"/>
      <c r="G7" s="844"/>
      <c r="H7" s="844"/>
      <c r="I7" s="844" t="s">
        <v>982</v>
      </c>
      <c r="J7" s="844"/>
      <c r="K7" s="844"/>
    </row>
    <row r="8" spans="1:19" s="11" customFormat="1" ht="15.6" hidden="1">
      <c r="C8" s="645" t="s">
        <v>12</v>
      </c>
      <c r="D8" s="645"/>
      <c r="E8" s="645"/>
      <c r="F8" s="645"/>
      <c r="G8" s="645"/>
      <c r="H8" s="645"/>
      <c r="I8" s="645"/>
      <c r="J8" s="645"/>
    </row>
    <row r="9" spans="1:19" ht="24" customHeight="1">
      <c r="A9" s="781" t="s">
        <v>19</v>
      </c>
      <c r="B9" s="781" t="s">
        <v>32</v>
      </c>
      <c r="C9" s="688" t="s">
        <v>687</v>
      </c>
      <c r="D9" s="689"/>
      <c r="E9" s="688" t="s">
        <v>33</v>
      </c>
      <c r="F9" s="689"/>
      <c r="G9" s="688" t="s">
        <v>34</v>
      </c>
      <c r="H9" s="689"/>
      <c r="I9" s="690" t="s">
        <v>99</v>
      </c>
      <c r="J9" s="690"/>
      <c r="K9" s="781" t="s">
        <v>238</v>
      </c>
      <c r="R9" s="6"/>
      <c r="S9" s="10"/>
    </row>
    <row r="10" spans="1:19" s="12" customFormat="1" ht="42.6" customHeight="1">
      <c r="A10" s="782"/>
      <c r="B10" s="782"/>
      <c r="C10" s="546" t="s">
        <v>35</v>
      </c>
      <c r="D10" s="546" t="s">
        <v>98</v>
      </c>
      <c r="E10" s="546" t="s">
        <v>35</v>
      </c>
      <c r="F10" s="546" t="s">
        <v>98</v>
      </c>
      <c r="G10" s="546" t="s">
        <v>35</v>
      </c>
      <c r="H10" s="546" t="s">
        <v>98</v>
      </c>
      <c r="I10" s="546" t="s">
        <v>132</v>
      </c>
      <c r="J10" s="546" t="s">
        <v>133</v>
      </c>
      <c r="K10" s="782"/>
    </row>
    <row r="11" spans="1:19">
      <c r="A11" s="130">
        <v>1</v>
      </c>
      <c r="B11" s="130">
        <v>2</v>
      </c>
      <c r="C11" s="130">
        <v>3</v>
      </c>
      <c r="D11" s="130">
        <v>4</v>
      </c>
      <c r="E11" s="130">
        <v>5</v>
      </c>
      <c r="F11" s="130">
        <v>6</v>
      </c>
      <c r="G11" s="130">
        <v>7</v>
      </c>
      <c r="H11" s="130">
        <v>8</v>
      </c>
      <c r="I11" s="130">
        <v>9</v>
      </c>
      <c r="J11" s="130">
        <v>10</v>
      </c>
      <c r="K11" s="2">
        <v>11</v>
      </c>
    </row>
    <row r="12" spans="1:19">
      <c r="A12" s="302">
        <v>1</v>
      </c>
      <c r="B12" s="303" t="s">
        <v>820</v>
      </c>
      <c r="C12" s="1167">
        <v>503</v>
      </c>
      <c r="D12" s="1168">
        <v>848.7</v>
      </c>
      <c r="E12" s="1167">
        <v>483</v>
      </c>
      <c r="F12" s="1167">
        <v>848.69</v>
      </c>
      <c r="G12" s="1167">
        <v>20</v>
      </c>
      <c r="H12" s="1168">
        <v>0.01</v>
      </c>
      <c r="I12" s="1167">
        <v>0</v>
      </c>
      <c r="J12" s="1168">
        <v>0</v>
      </c>
      <c r="K12" s="1163"/>
    </row>
    <row r="13" spans="1:19">
      <c r="A13" s="302">
        <v>2</v>
      </c>
      <c r="B13" s="303" t="s">
        <v>821</v>
      </c>
      <c r="C13" s="1167">
        <v>205</v>
      </c>
      <c r="D13" s="1168">
        <v>260.10000000000002</v>
      </c>
      <c r="E13" s="1167">
        <v>205</v>
      </c>
      <c r="F13" s="1168">
        <v>260.10000000000002</v>
      </c>
      <c r="G13" s="1167">
        <v>0</v>
      </c>
      <c r="H13" s="1168">
        <v>0</v>
      </c>
      <c r="I13" s="1167">
        <v>0</v>
      </c>
      <c r="J13" s="1168">
        <v>0</v>
      </c>
      <c r="K13" s="1163"/>
    </row>
    <row r="14" spans="1:19">
      <c r="A14" s="302">
        <v>3</v>
      </c>
      <c r="B14" s="303" t="s">
        <v>822</v>
      </c>
      <c r="C14" s="1167">
        <v>1435</v>
      </c>
      <c r="D14" s="1168">
        <v>2481.38</v>
      </c>
      <c r="E14" s="1167">
        <v>835</v>
      </c>
      <c r="F14" s="1168">
        <v>1587.5</v>
      </c>
      <c r="G14" s="1167">
        <v>600</v>
      </c>
      <c r="H14" s="1168">
        <v>893.88</v>
      </c>
      <c r="I14" s="1167">
        <v>0</v>
      </c>
      <c r="J14" s="1168">
        <v>0</v>
      </c>
      <c r="K14" s="1163"/>
    </row>
    <row r="15" spans="1:19">
      <c r="A15" s="302">
        <v>4</v>
      </c>
      <c r="B15" s="303" t="s">
        <v>823</v>
      </c>
      <c r="C15" s="1167">
        <v>1379</v>
      </c>
      <c r="D15" s="1168">
        <v>2197.9499999999998</v>
      </c>
      <c r="E15" s="1167">
        <v>741</v>
      </c>
      <c r="F15" s="1167">
        <v>2052.9899999999998</v>
      </c>
      <c r="G15" s="1167">
        <v>618</v>
      </c>
      <c r="H15" s="1168">
        <v>132.96</v>
      </c>
      <c r="I15" s="1167">
        <v>20</v>
      </c>
      <c r="J15" s="1168">
        <v>12</v>
      </c>
      <c r="K15" s="1163"/>
    </row>
    <row r="16" spans="1:19">
      <c r="A16" s="302">
        <v>5</v>
      </c>
      <c r="B16" s="303" t="s">
        <v>824</v>
      </c>
      <c r="C16" s="1167">
        <v>1269</v>
      </c>
      <c r="D16" s="1168">
        <v>2142.6</v>
      </c>
      <c r="E16" s="1167">
        <v>1215</v>
      </c>
      <c r="F16" s="1167">
        <v>2142.6</v>
      </c>
      <c r="G16" s="1167">
        <v>54</v>
      </c>
      <c r="H16" s="1168">
        <v>0</v>
      </c>
      <c r="I16" s="1167">
        <v>0</v>
      </c>
      <c r="J16" s="1168">
        <v>0</v>
      </c>
      <c r="K16" s="1163"/>
    </row>
    <row r="17" spans="1:11">
      <c r="A17" s="302">
        <v>6</v>
      </c>
      <c r="B17" s="303" t="s">
        <v>825</v>
      </c>
      <c r="C17" s="1167">
        <v>680</v>
      </c>
      <c r="D17" s="1168">
        <v>914.63</v>
      </c>
      <c r="E17" s="1167">
        <v>680</v>
      </c>
      <c r="F17" s="1167">
        <v>914.58</v>
      </c>
      <c r="G17" s="1167">
        <v>0</v>
      </c>
      <c r="H17" s="1168">
        <v>0.05</v>
      </c>
      <c r="I17" s="1167">
        <v>0</v>
      </c>
      <c r="J17" s="1168">
        <v>0</v>
      </c>
      <c r="K17" s="1163"/>
    </row>
    <row r="18" spans="1:11">
      <c r="A18" s="302">
        <v>7</v>
      </c>
      <c r="B18" s="303" t="s">
        <v>826</v>
      </c>
      <c r="C18" s="1167">
        <v>710</v>
      </c>
      <c r="D18" s="1168">
        <v>940.42</v>
      </c>
      <c r="E18" s="1167">
        <v>710</v>
      </c>
      <c r="F18" s="1167">
        <v>940.32</v>
      </c>
      <c r="G18" s="1167">
        <v>0</v>
      </c>
      <c r="H18" s="1168">
        <v>0.1</v>
      </c>
      <c r="I18" s="1167">
        <v>0</v>
      </c>
      <c r="J18" s="1168">
        <v>0</v>
      </c>
      <c r="K18" s="1163"/>
    </row>
    <row r="19" spans="1:11" ht="14.4">
      <c r="A19" s="302">
        <v>8</v>
      </c>
      <c r="B19" s="303" t="s">
        <v>827</v>
      </c>
      <c r="C19" s="1167">
        <v>727</v>
      </c>
      <c r="D19" s="1164">
        <v>1097.3599999999999</v>
      </c>
      <c r="E19" s="1162">
        <v>689</v>
      </c>
      <c r="F19" s="1162">
        <v>1096.1600000000001</v>
      </c>
      <c r="G19" s="1167">
        <v>36</v>
      </c>
      <c r="H19" s="1168">
        <v>0</v>
      </c>
      <c r="I19" s="1167">
        <v>2</v>
      </c>
      <c r="J19" s="1168">
        <v>1.2</v>
      </c>
      <c r="K19" s="1162"/>
    </row>
    <row r="20" spans="1:11" ht="14.4">
      <c r="A20" s="302">
        <v>9</v>
      </c>
      <c r="B20" s="303" t="s">
        <v>828</v>
      </c>
      <c r="C20" s="1162">
        <v>144</v>
      </c>
      <c r="D20" s="1164">
        <v>194.63</v>
      </c>
      <c r="E20" s="1162">
        <v>144</v>
      </c>
      <c r="F20" s="1162">
        <v>194.63</v>
      </c>
      <c r="G20" s="1167">
        <v>0</v>
      </c>
      <c r="H20" s="1168">
        <v>0</v>
      </c>
      <c r="I20" s="1167">
        <v>0</v>
      </c>
      <c r="J20" s="1168">
        <v>0</v>
      </c>
      <c r="K20" s="1162"/>
    </row>
    <row r="21" spans="1:11" ht="14.4">
      <c r="A21" s="302">
        <v>10</v>
      </c>
      <c r="B21" s="303" t="s">
        <v>829</v>
      </c>
      <c r="C21" s="1162">
        <v>295</v>
      </c>
      <c r="D21" s="1164">
        <v>349.54</v>
      </c>
      <c r="E21" s="1162">
        <v>295</v>
      </c>
      <c r="F21" s="1162">
        <v>349.54</v>
      </c>
      <c r="G21" s="1167">
        <v>0</v>
      </c>
      <c r="H21" s="1168">
        <v>0</v>
      </c>
      <c r="I21" s="1167">
        <v>0</v>
      </c>
      <c r="J21" s="1168">
        <v>0</v>
      </c>
      <c r="K21" s="1162"/>
    </row>
    <row r="22" spans="1:11" ht="14.4">
      <c r="A22" s="302">
        <v>11</v>
      </c>
      <c r="B22" s="303" t="s">
        <v>830</v>
      </c>
      <c r="C22" s="1162">
        <v>285</v>
      </c>
      <c r="D22" s="1164">
        <v>314.63</v>
      </c>
      <c r="E22" s="1162">
        <v>285</v>
      </c>
      <c r="F22" s="1162">
        <v>314.63</v>
      </c>
      <c r="G22" s="1167">
        <v>0</v>
      </c>
      <c r="H22" s="1168">
        <v>0</v>
      </c>
      <c r="I22" s="1167">
        <v>0</v>
      </c>
      <c r="J22" s="1168">
        <v>0</v>
      </c>
      <c r="K22" s="1162"/>
    </row>
    <row r="23" spans="1:11" ht="14.4">
      <c r="A23" s="302">
        <v>12</v>
      </c>
      <c r="B23" s="303" t="s">
        <v>831</v>
      </c>
      <c r="C23" s="1162">
        <v>605</v>
      </c>
      <c r="D23" s="1164">
        <v>837.64</v>
      </c>
      <c r="E23" s="1162">
        <v>605</v>
      </c>
      <c r="F23" s="1162">
        <v>837.64</v>
      </c>
      <c r="G23" s="1167">
        <v>0</v>
      </c>
      <c r="H23" s="1168">
        <v>0</v>
      </c>
      <c r="I23" s="1167">
        <v>0</v>
      </c>
      <c r="J23" s="1168">
        <v>0</v>
      </c>
      <c r="K23" s="1162"/>
    </row>
    <row r="24" spans="1:11" ht="14.4">
      <c r="A24" s="302">
        <v>13</v>
      </c>
      <c r="B24" s="303" t="s">
        <v>832</v>
      </c>
      <c r="C24" s="1162">
        <v>728</v>
      </c>
      <c r="D24" s="1164">
        <v>1099.46</v>
      </c>
      <c r="E24" s="1162">
        <v>715</v>
      </c>
      <c r="F24" s="1162">
        <v>955.98</v>
      </c>
      <c r="G24" s="1167">
        <v>13</v>
      </c>
      <c r="H24" s="1168">
        <v>143.47999999999999</v>
      </c>
      <c r="I24" s="1167">
        <v>0</v>
      </c>
      <c r="J24" s="1168">
        <v>0</v>
      </c>
      <c r="K24" s="1162"/>
    </row>
    <row r="25" spans="1:11" ht="14.4">
      <c r="A25" s="302">
        <v>14</v>
      </c>
      <c r="B25" s="303" t="s">
        <v>833</v>
      </c>
      <c r="C25" s="1162">
        <v>1219</v>
      </c>
      <c r="D25" s="1164">
        <v>1847.74</v>
      </c>
      <c r="E25" s="1162">
        <v>726</v>
      </c>
      <c r="F25" s="1162">
        <v>969.39</v>
      </c>
      <c r="G25" s="1167">
        <v>493</v>
      </c>
      <c r="H25" s="1168">
        <v>878.35</v>
      </c>
      <c r="I25" s="1167">
        <v>0</v>
      </c>
      <c r="J25" s="1168">
        <v>0</v>
      </c>
      <c r="K25" s="1162"/>
    </row>
    <row r="26" spans="1:11" ht="14.4">
      <c r="A26" s="302">
        <v>15</v>
      </c>
      <c r="B26" s="303" t="s">
        <v>834</v>
      </c>
      <c r="C26" s="1162">
        <v>260</v>
      </c>
      <c r="D26" s="1164">
        <v>400.24</v>
      </c>
      <c r="E26" s="1162">
        <v>57</v>
      </c>
      <c r="F26" s="1162">
        <v>238.12</v>
      </c>
      <c r="G26" s="1167">
        <v>203</v>
      </c>
      <c r="H26" s="1168">
        <v>162.12</v>
      </c>
      <c r="I26" s="1167">
        <v>0</v>
      </c>
      <c r="J26" s="1168">
        <v>0</v>
      </c>
      <c r="K26" s="1162"/>
    </row>
    <row r="27" spans="1:11" ht="14.4">
      <c r="A27" s="302">
        <v>16</v>
      </c>
      <c r="B27" s="303" t="s">
        <v>835</v>
      </c>
      <c r="C27" s="1162">
        <v>511</v>
      </c>
      <c r="D27" s="1164">
        <v>831.04</v>
      </c>
      <c r="E27" s="1162">
        <v>394</v>
      </c>
      <c r="F27" s="1162">
        <v>756.71</v>
      </c>
      <c r="G27" s="1167">
        <v>117</v>
      </c>
      <c r="H27" s="1168">
        <v>74.33</v>
      </c>
      <c r="I27" s="1167">
        <v>0</v>
      </c>
      <c r="J27" s="1168">
        <v>0</v>
      </c>
      <c r="K27" s="1162"/>
    </row>
    <row r="28" spans="1:11" ht="14.4">
      <c r="A28" s="302">
        <v>17</v>
      </c>
      <c r="B28" s="303" t="s">
        <v>836</v>
      </c>
      <c r="C28" s="1162">
        <v>1842</v>
      </c>
      <c r="D28" s="1164">
        <v>3087.23</v>
      </c>
      <c r="E28" s="1162">
        <v>1791</v>
      </c>
      <c r="F28" s="1162">
        <v>3087.23</v>
      </c>
      <c r="G28" s="1167">
        <v>51</v>
      </c>
      <c r="H28" s="1168">
        <v>0</v>
      </c>
      <c r="I28" s="1167">
        <v>0</v>
      </c>
      <c r="J28" s="1168">
        <v>0</v>
      </c>
      <c r="K28" s="1162"/>
    </row>
    <row r="29" spans="1:11" ht="14.4">
      <c r="A29" s="302">
        <v>18</v>
      </c>
      <c r="B29" s="303" t="s">
        <v>837</v>
      </c>
      <c r="C29" s="1162">
        <v>1461</v>
      </c>
      <c r="D29" s="1164">
        <v>2431.84</v>
      </c>
      <c r="E29" s="1162">
        <v>628</v>
      </c>
      <c r="F29" s="1162">
        <v>868.98</v>
      </c>
      <c r="G29" s="1167">
        <v>833</v>
      </c>
      <c r="H29" s="1168">
        <v>1562.86</v>
      </c>
      <c r="I29" s="1167">
        <v>0</v>
      </c>
      <c r="J29" s="1168">
        <v>0</v>
      </c>
      <c r="K29" s="1162"/>
    </row>
    <row r="30" spans="1:11" ht="14.4">
      <c r="A30" s="302">
        <v>19</v>
      </c>
      <c r="B30" s="303" t="s">
        <v>838</v>
      </c>
      <c r="C30" s="1162">
        <v>779</v>
      </c>
      <c r="D30" s="1164">
        <v>1017.23</v>
      </c>
      <c r="E30" s="1162">
        <v>779</v>
      </c>
      <c r="F30" s="1162">
        <v>1017.15</v>
      </c>
      <c r="G30" s="1167">
        <v>0</v>
      </c>
      <c r="H30" s="1168">
        <v>0.08</v>
      </c>
      <c r="I30" s="1167">
        <v>0</v>
      </c>
      <c r="J30" s="1168">
        <v>0</v>
      </c>
      <c r="K30" s="1162"/>
    </row>
    <row r="31" spans="1:11" ht="14.4">
      <c r="A31" s="302">
        <v>20</v>
      </c>
      <c r="B31" s="303" t="s">
        <v>839</v>
      </c>
      <c r="C31" s="1162">
        <v>639</v>
      </c>
      <c r="D31" s="1164">
        <v>873.86</v>
      </c>
      <c r="E31" s="1162">
        <v>413</v>
      </c>
      <c r="F31" s="1169">
        <v>588.46</v>
      </c>
      <c r="G31" s="1167">
        <v>127</v>
      </c>
      <c r="H31" s="1168">
        <v>226</v>
      </c>
      <c r="I31" s="1167">
        <v>99</v>
      </c>
      <c r="J31" s="1168">
        <v>59.4</v>
      </c>
      <c r="K31" s="1162"/>
    </row>
    <row r="32" spans="1:11" ht="14.4">
      <c r="A32" s="302">
        <v>21</v>
      </c>
      <c r="B32" s="303" t="s">
        <v>840</v>
      </c>
      <c r="C32" s="1162">
        <v>607</v>
      </c>
      <c r="D32" s="1164">
        <v>912.26</v>
      </c>
      <c r="E32" s="1162">
        <v>607</v>
      </c>
      <c r="F32" s="1162">
        <v>912.26</v>
      </c>
      <c r="G32" s="1167">
        <v>0</v>
      </c>
      <c r="H32" s="1168">
        <v>0</v>
      </c>
      <c r="I32" s="1167">
        <v>0</v>
      </c>
      <c r="J32" s="1168">
        <v>0</v>
      </c>
      <c r="K32" s="1162"/>
    </row>
    <row r="33" spans="1:16" ht="14.4">
      <c r="A33" s="302">
        <v>22</v>
      </c>
      <c r="B33" s="303" t="s">
        <v>841</v>
      </c>
      <c r="C33" s="1162">
        <v>708</v>
      </c>
      <c r="D33" s="1164">
        <v>1127.8900000000001</v>
      </c>
      <c r="E33" s="1162">
        <v>319</v>
      </c>
      <c r="F33" s="1162">
        <v>690.29</v>
      </c>
      <c r="G33" s="1167">
        <v>308</v>
      </c>
      <c r="H33" s="1168">
        <v>389</v>
      </c>
      <c r="I33" s="1167">
        <v>81</v>
      </c>
      <c r="J33" s="1168">
        <v>48.6</v>
      </c>
      <c r="K33" s="1162"/>
    </row>
    <row r="34" spans="1:16" ht="14.4">
      <c r="A34" s="302">
        <v>23</v>
      </c>
      <c r="B34" s="303" t="s">
        <v>842</v>
      </c>
      <c r="C34" s="1162">
        <v>1434</v>
      </c>
      <c r="D34" s="1164">
        <v>2297.25</v>
      </c>
      <c r="E34" s="1162">
        <v>692</v>
      </c>
      <c r="F34" s="1162">
        <v>2290.7199999999998</v>
      </c>
      <c r="G34" s="1167">
        <v>737</v>
      </c>
      <c r="H34" s="1168">
        <v>3.53</v>
      </c>
      <c r="I34" s="1167">
        <v>5</v>
      </c>
      <c r="J34" s="1168">
        <v>3</v>
      </c>
      <c r="K34" s="1162"/>
    </row>
    <row r="35" spans="1:16" ht="14.4">
      <c r="A35" s="302">
        <v>24</v>
      </c>
      <c r="B35" s="303" t="s">
        <v>843</v>
      </c>
      <c r="C35" s="1162">
        <v>709</v>
      </c>
      <c r="D35" s="1164">
        <v>956.33</v>
      </c>
      <c r="E35" s="1162">
        <v>677</v>
      </c>
      <c r="F35" s="1162">
        <v>956.33</v>
      </c>
      <c r="G35" s="1167">
        <v>32</v>
      </c>
      <c r="H35" s="1168">
        <v>0</v>
      </c>
      <c r="I35" s="1167">
        <v>0</v>
      </c>
      <c r="J35" s="1168">
        <v>0</v>
      </c>
      <c r="K35" s="1162"/>
    </row>
    <row r="36" spans="1:16" ht="14.4">
      <c r="A36" s="302">
        <v>25</v>
      </c>
      <c r="B36" s="303" t="s">
        <v>844</v>
      </c>
      <c r="C36" s="1162">
        <v>1058</v>
      </c>
      <c r="D36" s="1170">
        <v>1797.4</v>
      </c>
      <c r="E36" s="1162">
        <v>430</v>
      </c>
      <c r="F36" s="1162">
        <v>974.85</v>
      </c>
      <c r="G36" s="1167">
        <v>628</v>
      </c>
      <c r="H36" s="1168">
        <v>822.55</v>
      </c>
      <c r="I36" s="1167">
        <v>0</v>
      </c>
      <c r="J36" s="1168">
        <v>0</v>
      </c>
      <c r="K36" s="1162"/>
    </row>
    <row r="37" spans="1:16" ht="14.4">
      <c r="A37" s="302">
        <v>26</v>
      </c>
      <c r="B37" s="303" t="s">
        <v>845</v>
      </c>
      <c r="C37" s="1162">
        <v>2219</v>
      </c>
      <c r="D37" s="1164">
        <v>3941.81</v>
      </c>
      <c r="E37" s="1162">
        <v>546</v>
      </c>
      <c r="F37" s="1162">
        <v>1496.62</v>
      </c>
      <c r="G37" s="1167">
        <v>1673</v>
      </c>
      <c r="H37" s="1168">
        <v>2445.19</v>
      </c>
      <c r="I37" s="1167">
        <v>0</v>
      </c>
      <c r="J37" s="1168">
        <v>0</v>
      </c>
      <c r="K37" s="1162"/>
    </row>
    <row r="38" spans="1:16" ht="14.4">
      <c r="A38" s="302">
        <v>27</v>
      </c>
      <c r="B38" s="303" t="s">
        <v>846</v>
      </c>
      <c r="C38" s="1162">
        <v>582</v>
      </c>
      <c r="D38" s="1164">
        <v>1004.02</v>
      </c>
      <c r="E38" s="1162">
        <v>582</v>
      </c>
      <c r="F38" s="1162">
        <v>1004.02</v>
      </c>
      <c r="G38" s="1167">
        <v>0</v>
      </c>
      <c r="H38" s="1168">
        <v>0</v>
      </c>
      <c r="I38" s="1167">
        <v>0</v>
      </c>
      <c r="J38" s="1168">
        <v>0</v>
      </c>
      <c r="K38" s="1162"/>
    </row>
    <row r="39" spans="1:16" ht="14.4">
      <c r="A39" s="302">
        <v>28</v>
      </c>
      <c r="B39" s="303" t="s">
        <v>847</v>
      </c>
      <c r="C39" s="1162">
        <v>842</v>
      </c>
      <c r="D39" s="1164">
        <v>1152.5999999999999</v>
      </c>
      <c r="E39" s="1162">
        <v>815</v>
      </c>
      <c r="F39" s="1162">
        <v>1130.1500000000001</v>
      </c>
      <c r="G39" s="1167">
        <v>21</v>
      </c>
      <c r="H39" s="1168">
        <v>18.850000000000001</v>
      </c>
      <c r="I39" s="1167">
        <v>6</v>
      </c>
      <c r="J39" s="1168">
        <v>3.6</v>
      </c>
      <c r="K39" s="1162"/>
    </row>
    <row r="40" spans="1:16" ht="14.4">
      <c r="A40" s="302">
        <v>29</v>
      </c>
      <c r="B40" s="303" t="s">
        <v>848</v>
      </c>
      <c r="C40" s="1162">
        <v>634</v>
      </c>
      <c r="D40" s="1164">
        <v>875.14</v>
      </c>
      <c r="E40" s="1162">
        <v>354</v>
      </c>
      <c r="F40" s="1162">
        <v>807.94</v>
      </c>
      <c r="G40" s="1167">
        <v>168</v>
      </c>
      <c r="H40" s="1168">
        <v>0</v>
      </c>
      <c r="I40" s="1167">
        <v>112</v>
      </c>
      <c r="J40" s="1168">
        <v>67.2</v>
      </c>
      <c r="K40" s="1162"/>
    </row>
    <row r="41" spans="1:16" ht="14.4">
      <c r="A41" s="302">
        <v>30</v>
      </c>
      <c r="B41" s="303" t="s">
        <v>849</v>
      </c>
      <c r="C41" s="1162">
        <v>1380</v>
      </c>
      <c r="D41" s="1164">
        <v>2952.3</v>
      </c>
      <c r="E41" s="1162">
        <v>1138</v>
      </c>
      <c r="F41" s="1162">
        <v>2338.33</v>
      </c>
      <c r="G41" s="1167">
        <v>242</v>
      </c>
      <c r="H41" s="1168">
        <v>613.97</v>
      </c>
      <c r="I41" s="1167">
        <v>0</v>
      </c>
      <c r="J41" s="1168">
        <v>0</v>
      </c>
      <c r="K41" s="1162"/>
    </row>
    <row r="42" spans="1:16" ht="14.4">
      <c r="A42" s="302">
        <v>31</v>
      </c>
      <c r="B42" s="303" t="s">
        <v>850</v>
      </c>
      <c r="C42" s="1162">
        <v>1598</v>
      </c>
      <c r="D42" s="1164">
        <v>2162.36</v>
      </c>
      <c r="E42" s="1162">
        <v>1469</v>
      </c>
      <c r="F42" s="1162">
        <v>2146.35</v>
      </c>
      <c r="G42" s="1167">
        <v>120</v>
      </c>
      <c r="H42" s="1168">
        <v>10.61</v>
      </c>
      <c r="I42" s="1167">
        <v>9</v>
      </c>
      <c r="J42" s="1168">
        <v>5.4</v>
      </c>
      <c r="K42" s="1162"/>
    </row>
    <row r="43" spans="1:16" ht="14.4">
      <c r="A43" s="302">
        <v>32</v>
      </c>
      <c r="B43" s="303" t="s">
        <v>851</v>
      </c>
      <c r="C43" s="1162">
        <v>1023</v>
      </c>
      <c r="D43" s="1164">
        <v>1660.02</v>
      </c>
      <c r="E43" s="1162">
        <v>661</v>
      </c>
      <c r="F43" s="1162">
        <v>1660.01</v>
      </c>
      <c r="G43" s="1167">
        <v>362</v>
      </c>
      <c r="H43" s="1168">
        <v>9.9999999999909051E-3</v>
      </c>
      <c r="I43" s="1167">
        <v>0</v>
      </c>
      <c r="J43" s="1168">
        <v>0</v>
      </c>
      <c r="K43" s="1162"/>
    </row>
    <row r="44" spans="1:16" s="10" customFormat="1" ht="14.4">
      <c r="A44" s="304"/>
      <c r="B44" s="305" t="s">
        <v>84</v>
      </c>
      <c r="C44" s="1165">
        <v>28470</v>
      </c>
      <c r="D44" s="1166">
        <v>45007.599999999991</v>
      </c>
      <c r="E44" s="1165">
        <v>20680</v>
      </c>
      <c r="F44" s="1165">
        <v>36429.269999999997</v>
      </c>
      <c r="G44" s="1165">
        <v>7456</v>
      </c>
      <c r="H44" s="1165">
        <v>8377.93</v>
      </c>
      <c r="I44" s="1171">
        <v>334</v>
      </c>
      <c r="J44" s="1172">
        <v>200.4</v>
      </c>
      <c r="K44" s="1162"/>
    </row>
    <row r="45" spans="1:16" s="10" customFormat="1">
      <c r="A45" s="8" t="s">
        <v>36</v>
      </c>
    </row>
    <row r="46" spans="1:16" s="10" customFormat="1" ht="15">
      <c r="A46" s="8"/>
      <c r="I46" s="787" t="s">
        <v>1026</v>
      </c>
      <c r="J46" s="787"/>
      <c r="K46" s="787"/>
    </row>
    <row r="47" spans="1:16" s="13" customFormat="1" ht="18.75" customHeight="1">
      <c r="B47" s="70"/>
      <c r="C47" s="70"/>
      <c r="D47" s="70"/>
      <c r="E47" s="70"/>
      <c r="F47" s="70"/>
      <c r="G47" s="70"/>
      <c r="H47" s="70"/>
      <c r="I47" s="785" t="s">
        <v>1010</v>
      </c>
      <c r="J47" s="785"/>
      <c r="K47" s="785"/>
      <c r="L47" s="70"/>
      <c r="M47" s="70"/>
      <c r="N47" s="70"/>
      <c r="O47" s="70"/>
      <c r="P47" s="70"/>
    </row>
    <row r="48" spans="1:16" s="13" customFormat="1" ht="13.2" customHeight="1">
      <c r="A48" s="474"/>
      <c r="B48" s="474"/>
      <c r="C48" s="474"/>
      <c r="D48" s="474"/>
      <c r="E48" s="474"/>
      <c r="F48" s="474"/>
      <c r="G48" s="474"/>
      <c r="H48" s="474"/>
      <c r="I48" s="474"/>
      <c r="J48" s="474"/>
      <c r="K48" s="70"/>
      <c r="L48" s="70"/>
      <c r="M48" s="70"/>
      <c r="N48" s="70"/>
      <c r="O48" s="70"/>
      <c r="P48" s="70"/>
    </row>
    <row r="49" spans="1:16" s="13" customFormat="1" ht="13.2" customHeight="1">
      <c r="A49" s="474"/>
      <c r="B49" s="474"/>
      <c r="C49" s="474"/>
      <c r="D49" s="474"/>
      <c r="E49" s="474"/>
      <c r="F49" s="474"/>
      <c r="G49" s="474"/>
      <c r="H49" s="590" t="s">
        <v>1025</v>
      </c>
      <c r="I49" s="474"/>
      <c r="J49" s="474"/>
      <c r="K49" s="70"/>
      <c r="L49" s="70"/>
      <c r="M49" s="70"/>
      <c r="N49" s="70"/>
      <c r="O49" s="70"/>
      <c r="P49" s="70"/>
    </row>
    <row r="50" spans="1:16" s="13" customFormat="1" ht="15">
      <c r="A50" s="12"/>
      <c r="B50" s="12"/>
      <c r="C50" s="12"/>
      <c r="D50" s="12"/>
      <c r="E50" s="12"/>
      <c r="F50" s="12"/>
      <c r="H50" s="29"/>
      <c r="I50" s="645" t="s">
        <v>1024</v>
      </c>
      <c r="J50" s="645"/>
      <c r="K50" s="645"/>
    </row>
    <row r="51" spans="1:16" s="13" customFormat="1">
      <c r="A51" s="12"/>
    </row>
    <row r="52" spans="1:16">
      <c r="A52" s="722"/>
      <c r="B52" s="722"/>
      <c r="C52" s="722"/>
      <c r="D52" s="722"/>
      <c r="E52" s="722"/>
      <c r="F52" s="722"/>
      <c r="G52" s="722"/>
      <c r="H52" s="722"/>
      <c r="I52" s="722"/>
      <c r="J52" s="722"/>
    </row>
  </sheetData>
  <mergeCells count="20">
    <mergeCell ref="I1:J1"/>
    <mergeCell ref="G9:H9"/>
    <mergeCell ref="A7:B7"/>
    <mergeCell ref="A9:A10"/>
    <mergeCell ref="D1:E1"/>
    <mergeCell ref="A5:K5"/>
    <mergeCell ref="A3:J3"/>
    <mergeCell ref="I9:J9"/>
    <mergeCell ref="I7:K7"/>
    <mergeCell ref="A2:J2"/>
    <mergeCell ref="K9:K10"/>
    <mergeCell ref="C8:J8"/>
    <mergeCell ref="E7:H7"/>
    <mergeCell ref="I47:K47"/>
    <mergeCell ref="A52:J52"/>
    <mergeCell ref="E9:F9"/>
    <mergeCell ref="C9:D9"/>
    <mergeCell ref="B9:B10"/>
    <mergeCell ref="I50:K50"/>
    <mergeCell ref="I46:K46"/>
  </mergeCells>
  <phoneticPr fontId="0" type="noConversion"/>
  <printOptions horizontalCentered="1"/>
  <pageMargins left="0.70866141732283472" right="0.70866141732283472" top="0.23622047244094491" bottom="0" header="0.31496062992125984" footer="0.31496062992125984"/>
  <pageSetup paperSize="9" scale="82"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topLeftCell="A19" zoomScaleSheetLayoutView="90" workbookViewId="0">
      <selection activeCell="N47" sqref="N47"/>
    </sheetView>
  </sheetViews>
  <sheetFormatPr defaultRowHeight="13.2"/>
  <cols>
    <col min="1" max="1" width="5.33203125" customWidth="1"/>
    <col min="2" max="2" width="19" customWidth="1"/>
    <col min="3" max="3" width="15.109375" customWidth="1"/>
    <col min="4" max="4" width="15.88671875" customWidth="1"/>
    <col min="5" max="5" width="9.88671875" customWidth="1"/>
    <col min="6" max="6" width="13.5546875" customWidth="1"/>
    <col min="7" max="7" width="9.6640625" customWidth="1"/>
    <col min="8" max="8" width="10.44140625" customWidth="1"/>
    <col min="9" max="9" width="15.33203125" customWidth="1"/>
    <col min="10" max="10" width="16.44140625" customWidth="1"/>
    <col min="11" max="11" width="15" customWidth="1"/>
  </cols>
  <sheetData>
    <row r="1" spans="1:19" ht="22.95" customHeight="1">
      <c r="D1" s="708"/>
      <c r="E1" s="708"/>
      <c r="H1" s="35"/>
      <c r="J1" s="786" t="s">
        <v>64</v>
      </c>
      <c r="K1" s="786"/>
    </row>
    <row r="2" spans="1:19" ht="15">
      <c r="A2" s="645" t="s">
        <v>0</v>
      </c>
      <c r="B2" s="645"/>
      <c r="C2" s="645"/>
      <c r="D2" s="645"/>
      <c r="E2" s="645"/>
      <c r="F2" s="645"/>
      <c r="G2" s="645"/>
      <c r="H2" s="645"/>
      <c r="I2" s="645"/>
      <c r="J2" s="645"/>
    </row>
    <row r="3" spans="1:19" ht="17.399999999999999">
      <c r="A3" s="810" t="s">
        <v>652</v>
      </c>
      <c r="B3" s="810"/>
      <c r="C3" s="810"/>
      <c r="D3" s="810"/>
      <c r="E3" s="810"/>
      <c r="F3" s="810"/>
      <c r="G3" s="810"/>
      <c r="H3" s="810"/>
      <c r="I3" s="810"/>
      <c r="J3" s="810"/>
    </row>
    <row r="4" spans="1:19" ht="10.5" customHeight="1"/>
    <row r="5" spans="1:19" s="13" customFormat="1" ht="15.75" customHeight="1">
      <c r="A5" s="918" t="s">
        <v>445</v>
      </c>
      <c r="B5" s="918"/>
      <c r="C5" s="918"/>
      <c r="D5" s="918"/>
      <c r="E5" s="918"/>
      <c r="F5" s="918"/>
      <c r="G5" s="918"/>
      <c r="H5" s="918"/>
      <c r="I5" s="918"/>
      <c r="J5" s="918"/>
      <c r="K5" s="918"/>
      <c r="L5" s="918"/>
    </row>
    <row r="6" spans="1:19" s="13" customFormat="1" ht="15.75" customHeight="1">
      <c r="A6" s="38"/>
      <c r="B6" s="38"/>
      <c r="C6" s="38"/>
      <c r="D6" s="38"/>
      <c r="E6" s="38"/>
      <c r="F6" s="38"/>
      <c r="G6" s="38"/>
      <c r="H6" s="38"/>
      <c r="I6" s="38"/>
      <c r="J6" s="38"/>
    </row>
    <row r="7" spans="1:19" s="13" customFormat="1">
      <c r="A7" s="707" t="s">
        <v>938</v>
      </c>
      <c r="B7" s="707"/>
      <c r="I7" s="844" t="s">
        <v>982</v>
      </c>
      <c r="J7" s="844"/>
      <c r="K7" s="844"/>
    </row>
    <row r="8" spans="1:19" s="11" customFormat="1" ht="15.6" hidden="1">
      <c r="C8" s="645" t="s">
        <v>12</v>
      </c>
      <c r="D8" s="645"/>
      <c r="E8" s="645"/>
      <c r="F8" s="645"/>
      <c r="G8" s="645"/>
      <c r="H8" s="645"/>
      <c r="I8" s="645"/>
      <c r="J8" s="645"/>
    </row>
    <row r="9" spans="1:19" ht="30" customHeight="1">
      <c r="A9" s="781" t="s">
        <v>19</v>
      </c>
      <c r="B9" s="781" t="s">
        <v>32</v>
      </c>
      <c r="C9" s="688" t="s">
        <v>688</v>
      </c>
      <c r="D9" s="689"/>
      <c r="E9" s="688" t="s">
        <v>486</v>
      </c>
      <c r="F9" s="689"/>
      <c r="G9" s="688" t="s">
        <v>34</v>
      </c>
      <c r="H9" s="689"/>
      <c r="I9" s="690" t="s">
        <v>99</v>
      </c>
      <c r="J9" s="690"/>
      <c r="K9" s="781" t="s">
        <v>239</v>
      </c>
      <c r="R9" s="6"/>
      <c r="S9" s="10"/>
    </row>
    <row r="10" spans="1:19" s="12" customFormat="1" ht="46.5" customHeight="1">
      <c r="A10" s="782"/>
      <c r="B10" s="782"/>
      <c r="C10" s="546" t="s">
        <v>35</v>
      </c>
      <c r="D10" s="546" t="s">
        <v>98</v>
      </c>
      <c r="E10" s="546" t="s">
        <v>35</v>
      </c>
      <c r="F10" s="546" t="s">
        <v>98</v>
      </c>
      <c r="G10" s="546" t="s">
        <v>35</v>
      </c>
      <c r="H10" s="546" t="s">
        <v>98</v>
      </c>
      <c r="I10" s="546" t="s">
        <v>132</v>
      </c>
      <c r="J10" s="546" t="s">
        <v>133</v>
      </c>
      <c r="K10" s="782"/>
    </row>
    <row r="11" spans="1:19">
      <c r="A11" s="5">
        <v>1</v>
      </c>
      <c r="B11" s="5">
        <v>2</v>
      </c>
      <c r="C11" s="5">
        <v>3</v>
      </c>
      <c r="D11" s="5">
        <v>4</v>
      </c>
      <c r="E11" s="5">
        <v>5</v>
      </c>
      <c r="F11" s="5">
        <v>6</v>
      </c>
      <c r="G11" s="5">
        <v>7</v>
      </c>
      <c r="H11" s="5">
        <v>8</v>
      </c>
      <c r="I11" s="5">
        <v>9</v>
      </c>
      <c r="J11" s="5">
        <v>10</v>
      </c>
      <c r="K11" s="5">
        <v>11</v>
      </c>
    </row>
    <row r="12" spans="1:19">
      <c r="A12" s="302">
        <v>1</v>
      </c>
      <c r="B12" s="303" t="s">
        <v>820</v>
      </c>
      <c r="C12" s="372">
        <v>658</v>
      </c>
      <c r="D12" s="310">
        <f>C12*5000/100000</f>
        <v>32.9</v>
      </c>
      <c r="E12" s="372">
        <v>658</v>
      </c>
      <c r="F12" s="310">
        <f>E12*5000/100000</f>
        <v>32.9</v>
      </c>
      <c r="G12" s="309">
        <v>0</v>
      </c>
      <c r="H12" s="309">
        <v>0</v>
      </c>
      <c r="I12" s="309">
        <v>0</v>
      </c>
      <c r="J12" s="309">
        <v>0</v>
      </c>
      <c r="K12" s="309">
        <v>0</v>
      </c>
    </row>
    <row r="13" spans="1:19">
      <c r="A13" s="302">
        <v>2</v>
      </c>
      <c r="B13" s="303" t="s">
        <v>821</v>
      </c>
      <c r="C13" s="372">
        <v>633</v>
      </c>
      <c r="D13" s="310">
        <f t="shared" ref="D13:F44" si="0">C13*5000/100000</f>
        <v>31.65</v>
      </c>
      <c r="E13" s="372">
        <v>633</v>
      </c>
      <c r="F13" s="310">
        <f t="shared" si="0"/>
        <v>31.65</v>
      </c>
      <c r="G13" s="309">
        <v>0</v>
      </c>
      <c r="H13" s="309">
        <v>0</v>
      </c>
      <c r="I13" s="309">
        <v>0</v>
      </c>
      <c r="J13" s="309">
        <v>0</v>
      </c>
      <c r="K13" s="309">
        <v>1475</v>
      </c>
    </row>
    <row r="14" spans="1:19">
      <c r="A14" s="302">
        <v>3</v>
      </c>
      <c r="B14" s="303" t="s">
        <v>822</v>
      </c>
      <c r="C14" s="372">
        <v>2102</v>
      </c>
      <c r="D14" s="310">
        <f t="shared" si="0"/>
        <v>105.1</v>
      </c>
      <c r="E14" s="372">
        <v>2102</v>
      </c>
      <c r="F14" s="310">
        <f t="shared" si="0"/>
        <v>105.1</v>
      </c>
      <c r="G14" s="309">
        <v>0</v>
      </c>
      <c r="H14" s="309">
        <v>0</v>
      </c>
      <c r="I14" s="309">
        <v>0</v>
      </c>
      <c r="J14" s="309">
        <v>0</v>
      </c>
      <c r="K14" s="309">
        <v>0</v>
      </c>
    </row>
    <row r="15" spans="1:19">
      <c r="A15" s="302">
        <v>4</v>
      </c>
      <c r="B15" s="303" t="s">
        <v>823</v>
      </c>
      <c r="C15" s="372">
        <v>1901</v>
      </c>
      <c r="D15" s="310">
        <f t="shared" si="0"/>
        <v>95.05</v>
      </c>
      <c r="E15" s="372">
        <v>1901</v>
      </c>
      <c r="F15" s="310">
        <f t="shared" si="0"/>
        <v>95.05</v>
      </c>
      <c r="G15" s="309">
        <v>0</v>
      </c>
      <c r="H15" s="309">
        <v>0</v>
      </c>
      <c r="I15" s="309">
        <v>0</v>
      </c>
      <c r="J15" s="309">
        <v>0</v>
      </c>
      <c r="K15" s="309">
        <v>0</v>
      </c>
    </row>
    <row r="16" spans="1:19">
      <c r="A16" s="302">
        <v>5</v>
      </c>
      <c r="B16" s="303" t="s">
        <v>824</v>
      </c>
      <c r="C16" s="372">
        <v>1592</v>
      </c>
      <c r="D16" s="310">
        <f t="shared" si="0"/>
        <v>79.599999999999994</v>
      </c>
      <c r="E16" s="372">
        <v>1592</v>
      </c>
      <c r="F16" s="310">
        <f t="shared" si="0"/>
        <v>79.599999999999994</v>
      </c>
      <c r="G16" s="309">
        <v>0</v>
      </c>
      <c r="H16" s="309">
        <v>0</v>
      </c>
      <c r="I16" s="309">
        <v>0</v>
      </c>
      <c r="J16" s="309">
        <v>0</v>
      </c>
      <c r="K16" s="309">
        <v>0</v>
      </c>
    </row>
    <row r="17" spans="1:11">
      <c r="A17" s="302">
        <v>6</v>
      </c>
      <c r="B17" s="303" t="s">
        <v>825</v>
      </c>
      <c r="C17" s="372">
        <v>1753</v>
      </c>
      <c r="D17" s="310">
        <f t="shared" si="0"/>
        <v>87.65</v>
      </c>
      <c r="E17" s="372">
        <v>1753</v>
      </c>
      <c r="F17" s="310">
        <f t="shared" si="0"/>
        <v>87.65</v>
      </c>
      <c r="G17" s="309">
        <v>0</v>
      </c>
      <c r="H17" s="309">
        <v>0</v>
      </c>
      <c r="I17" s="309">
        <v>0</v>
      </c>
      <c r="J17" s="309">
        <v>0</v>
      </c>
      <c r="K17" s="309">
        <v>0</v>
      </c>
    </row>
    <row r="18" spans="1:11">
      <c r="A18" s="302">
        <v>7</v>
      </c>
      <c r="B18" s="303" t="s">
        <v>826</v>
      </c>
      <c r="C18" s="372">
        <v>1989</v>
      </c>
      <c r="D18" s="310">
        <f t="shared" si="0"/>
        <v>99.45</v>
      </c>
      <c r="E18" s="372">
        <v>1989</v>
      </c>
      <c r="F18" s="310">
        <f t="shared" si="0"/>
        <v>99.45</v>
      </c>
      <c r="G18" s="309">
        <v>0</v>
      </c>
      <c r="H18" s="309">
        <v>0</v>
      </c>
      <c r="I18" s="309">
        <v>0</v>
      </c>
      <c r="J18" s="309">
        <v>0</v>
      </c>
      <c r="K18" s="309">
        <v>0</v>
      </c>
    </row>
    <row r="19" spans="1:11">
      <c r="A19" s="302">
        <v>8</v>
      </c>
      <c r="B19" s="303" t="s">
        <v>827</v>
      </c>
      <c r="C19" s="372">
        <v>1907</v>
      </c>
      <c r="D19" s="310">
        <f t="shared" si="0"/>
        <v>95.35</v>
      </c>
      <c r="E19" s="372">
        <v>1907</v>
      </c>
      <c r="F19" s="310">
        <f t="shared" si="0"/>
        <v>95.35</v>
      </c>
      <c r="G19" s="309">
        <v>0</v>
      </c>
      <c r="H19" s="309">
        <v>0</v>
      </c>
      <c r="I19" s="309">
        <v>0</v>
      </c>
      <c r="J19" s="309">
        <v>0</v>
      </c>
      <c r="K19" s="6">
        <v>0</v>
      </c>
    </row>
    <row r="20" spans="1:11">
      <c r="A20" s="302">
        <v>9</v>
      </c>
      <c r="B20" s="303" t="s">
        <v>828</v>
      </c>
      <c r="C20" s="372">
        <v>832</v>
      </c>
      <c r="D20" s="310">
        <f t="shared" si="0"/>
        <v>41.6</v>
      </c>
      <c r="E20" s="372">
        <v>832</v>
      </c>
      <c r="F20" s="310">
        <f t="shared" si="0"/>
        <v>41.6</v>
      </c>
      <c r="G20" s="309">
        <v>0</v>
      </c>
      <c r="H20" s="309">
        <v>0</v>
      </c>
      <c r="I20" s="309">
        <v>0</v>
      </c>
      <c r="J20" s="309">
        <v>0</v>
      </c>
      <c r="K20" s="6">
        <v>0</v>
      </c>
    </row>
    <row r="21" spans="1:11">
      <c r="A21" s="302">
        <v>10</v>
      </c>
      <c r="B21" s="303" t="s">
        <v>829</v>
      </c>
      <c r="C21" s="372">
        <v>871</v>
      </c>
      <c r="D21" s="310">
        <f t="shared" si="0"/>
        <v>43.55</v>
      </c>
      <c r="E21" s="372">
        <v>871</v>
      </c>
      <c r="F21" s="310">
        <f t="shared" si="0"/>
        <v>43.55</v>
      </c>
      <c r="G21" s="309">
        <v>0</v>
      </c>
      <c r="H21" s="309">
        <v>0</v>
      </c>
      <c r="I21" s="309">
        <v>0</v>
      </c>
      <c r="J21" s="309">
        <v>0</v>
      </c>
      <c r="K21" s="6">
        <v>1473</v>
      </c>
    </row>
    <row r="22" spans="1:11">
      <c r="A22" s="302">
        <v>11</v>
      </c>
      <c r="B22" s="303" t="s">
        <v>830</v>
      </c>
      <c r="C22" s="372">
        <v>3031</v>
      </c>
      <c r="D22" s="310">
        <f t="shared" si="0"/>
        <v>151.55000000000001</v>
      </c>
      <c r="E22" s="372">
        <v>3031</v>
      </c>
      <c r="F22" s="310">
        <f t="shared" si="0"/>
        <v>151.55000000000001</v>
      </c>
      <c r="G22" s="309">
        <v>0</v>
      </c>
      <c r="H22" s="309">
        <v>0</v>
      </c>
      <c r="I22" s="309">
        <v>0</v>
      </c>
      <c r="J22" s="309">
        <v>0</v>
      </c>
      <c r="K22" s="6">
        <v>1473</v>
      </c>
    </row>
    <row r="23" spans="1:11">
      <c r="A23" s="302">
        <v>12</v>
      </c>
      <c r="B23" s="303" t="s">
        <v>831</v>
      </c>
      <c r="C23" s="372">
        <v>1644</v>
      </c>
      <c r="D23" s="310">
        <f t="shared" si="0"/>
        <v>82.2</v>
      </c>
      <c r="E23" s="372">
        <v>1644</v>
      </c>
      <c r="F23" s="310">
        <f t="shared" si="0"/>
        <v>82.2</v>
      </c>
      <c r="G23" s="309">
        <v>0</v>
      </c>
      <c r="H23" s="309">
        <v>0</v>
      </c>
      <c r="I23" s="309">
        <v>0</v>
      </c>
      <c r="J23" s="309">
        <v>0</v>
      </c>
      <c r="K23" s="6">
        <v>0</v>
      </c>
    </row>
    <row r="24" spans="1:11">
      <c r="A24" s="302">
        <v>13</v>
      </c>
      <c r="B24" s="303" t="s">
        <v>832</v>
      </c>
      <c r="C24" s="372">
        <v>1624</v>
      </c>
      <c r="D24" s="310">
        <f t="shared" si="0"/>
        <v>81.2</v>
      </c>
      <c r="E24" s="372">
        <v>1624</v>
      </c>
      <c r="F24" s="310">
        <f t="shared" si="0"/>
        <v>81.2</v>
      </c>
      <c r="G24" s="309">
        <v>0</v>
      </c>
      <c r="H24" s="309">
        <v>0</v>
      </c>
      <c r="I24" s="309">
        <v>0</v>
      </c>
      <c r="J24" s="309">
        <v>0</v>
      </c>
      <c r="K24" s="6">
        <v>0</v>
      </c>
    </row>
    <row r="25" spans="1:11">
      <c r="A25" s="302">
        <v>14</v>
      </c>
      <c r="B25" s="303" t="s">
        <v>833</v>
      </c>
      <c r="C25" s="372">
        <v>1439</v>
      </c>
      <c r="D25" s="310">
        <f t="shared" si="0"/>
        <v>71.95</v>
      </c>
      <c r="E25" s="372">
        <v>1439</v>
      </c>
      <c r="F25" s="310">
        <f t="shared" si="0"/>
        <v>71.95</v>
      </c>
      <c r="G25" s="309">
        <v>0</v>
      </c>
      <c r="H25" s="309">
        <v>0</v>
      </c>
      <c r="I25" s="309">
        <v>0</v>
      </c>
      <c r="J25" s="309">
        <v>0</v>
      </c>
      <c r="K25" s="6">
        <v>0</v>
      </c>
    </row>
    <row r="26" spans="1:11">
      <c r="A26" s="302">
        <v>15</v>
      </c>
      <c r="B26" s="303" t="s">
        <v>834</v>
      </c>
      <c r="C26" s="372">
        <v>545</v>
      </c>
      <c r="D26" s="310">
        <f t="shared" si="0"/>
        <v>27.25</v>
      </c>
      <c r="E26" s="372">
        <v>545</v>
      </c>
      <c r="F26" s="310">
        <f t="shared" si="0"/>
        <v>27.25</v>
      </c>
      <c r="G26" s="309">
        <v>0</v>
      </c>
      <c r="H26" s="309">
        <v>0</v>
      </c>
      <c r="I26" s="309">
        <v>0</v>
      </c>
      <c r="J26" s="309">
        <v>0</v>
      </c>
      <c r="K26" s="6">
        <v>0</v>
      </c>
    </row>
    <row r="27" spans="1:11">
      <c r="A27" s="302">
        <v>16</v>
      </c>
      <c r="B27" s="303" t="s">
        <v>835</v>
      </c>
      <c r="C27" s="372">
        <v>726</v>
      </c>
      <c r="D27" s="310">
        <f t="shared" si="0"/>
        <v>36.299999999999997</v>
      </c>
      <c r="E27" s="372">
        <v>726</v>
      </c>
      <c r="F27" s="310">
        <f t="shared" si="0"/>
        <v>36.299999999999997</v>
      </c>
      <c r="G27" s="309">
        <v>0</v>
      </c>
      <c r="H27" s="309">
        <v>0</v>
      </c>
      <c r="I27" s="309">
        <v>0</v>
      </c>
      <c r="J27" s="309">
        <v>0</v>
      </c>
      <c r="K27" s="6">
        <v>0</v>
      </c>
    </row>
    <row r="28" spans="1:11">
      <c r="A28" s="302">
        <v>17</v>
      </c>
      <c r="B28" s="303" t="s">
        <v>836</v>
      </c>
      <c r="C28" s="372">
        <v>1697</v>
      </c>
      <c r="D28" s="310">
        <f t="shared" si="0"/>
        <v>84.85</v>
      </c>
      <c r="E28" s="372">
        <v>1697</v>
      </c>
      <c r="F28" s="310">
        <f t="shared" si="0"/>
        <v>84.85</v>
      </c>
      <c r="G28" s="309">
        <v>0</v>
      </c>
      <c r="H28" s="309">
        <v>0</v>
      </c>
      <c r="I28" s="309">
        <v>0</v>
      </c>
      <c r="J28" s="309">
        <v>0</v>
      </c>
      <c r="K28" s="6">
        <v>0</v>
      </c>
    </row>
    <row r="29" spans="1:11">
      <c r="A29" s="302">
        <v>18</v>
      </c>
      <c r="B29" s="303" t="s">
        <v>837</v>
      </c>
      <c r="C29" s="372">
        <v>1912</v>
      </c>
      <c r="D29" s="310">
        <f t="shared" si="0"/>
        <v>95.6</v>
      </c>
      <c r="E29" s="372">
        <v>1912</v>
      </c>
      <c r="F29" s="310">
        <f t="shared" si="0"/>
        <v>95.6</v>
      </c>
      <c r="G29" s="309">
        <v>0</v>
      </c>
      <c r="H29" s="309">
        <v>0</v>
      </c>
      <c r="I29" s="309">
        <v>0</v>
      </c>
      <c r="J29" s="309">
        <v>0</v>
      </c>
      <c r="K29" s="6">
        <v>0</v>
      </c>
    </row>
    <row r="30" spans="1:11">
      <c r="A30" s="302">
        <v>19</v>
      </c>
      <c r="B30" s="303" t="s">
        <v>838</v>
      </c>
      <c r="C30" s="372">
        <v>2136</v>
      </c>
      <c r="D30" s="310">
        <f t="shared" si="0"/>
        <v>106.8</v>
      </c>
      <c r="E30" s="372">
        <v>2136</v>
      </c>
      <c r="F30" s="310">
        <f t="shared" si="0"/>
        <v>106.8</v>
      </c>
      <c r="G30" s="309">
        <v>0</v>
      </c>
      <c r="H30" s="309">
        <v>0</v>
      </c>
      <c r="I30" s="309">
        <v>0</v>
      </c>
      <c r="J30" s="309">
        <v>0</v>
      </c>
      <c r="K30" s="6">
        <v>1473</v>
      </c>
    </row>
    <row r="31" spans="1:11">
      <c r="A31" s="302">
        <v>20</v>
      </c>
      <c r="B31" s="303" t="s">
        <v>839</v>
      </c>
      <c r="C31" s="372">
        <v>1431</v>
      </c>
      <c r="D31" s="310">
        <f t="shared" si="0"/>
        <v>71.55</v>
      </c>
      <c r="E31" s="372">
        <v>1431</v>
      </c>
      <c r="F31" s="310">
        <f t="shared" si="0"/>
        <v>71.55</v>
      </c>
      <c r="G31" s="309">
        <v>0</v>
      </c>
      <c r="H31" s="309">
        <v>0</v>
      </c>
      <c r="I31" s="309">
        <v>0</v>
      </c>
      <c r="J31" s="309">
        <v>0</v>
      </c>
      <c r="K31" s="6">
        <v>0</v>
      </c>
    </row>
    <row r="32" spans="1:11">
      <c r="A32" s="302">
        <v>21</v>
      </c>
      <c r="B32" s="303" t="s">
        <v>840</v>
      </c>
      <c r="C32" s="372">
        <v>1922</v>
      </c>
      <c r="D32" s="310">
        <f t="shared" si="0"/>
        <v>96.1</v>
      </c>
      <c r="E32" s="372">
        <v>1922</v>
      </c>
      <c r="F32" s="310">
        <f t="shared" si="0"/>
        <v>96.1</v>
      </c>
      <c r="G32" s="309">
        <v>0</v>
      </c>
      <c r="H32" s="309">
        <v>0</v>
      </c>
      <c r="I32" s="309">
        <v>0</v>
      </c>
      <c r="J32" s="309">
        <v>0</v>
      </c>
      <c r="K32" s="6">
        <v>0</v>
      </c>
    </row>
    <row r="33" spans="1:11">
      <c r="A33" s="302">
        <v>22</v>
      </c>
      <c r="B33" s="303" t="s">
        <v>841</v>
      </c>
      <c r="C33" s="372">
        <v>878</v>
      </c>
      <c r="D33" s="310">
        <f t="shared" si="0"/>
        <v>43.9</v>
      </c>
      <c r="E33" s="372">
        <v>878</v>
      </c>
      <c r="F33" s="310">
        <f t="shared" si="0"/>
        <v>43.9</v>
      </c>
      <c r="G33" s="309">
        <v>0</v>
      </c>
      <c r="H33" s="309">
        <v>0</v>
      </c>
      <c r="I33" s="309">
        <v>0</v>
      </c>
      <c r="J33" s="309">
        <v>0</v>
      </c>
      <c r="K33" s="6">
        <v>1473</v>
      </c>
    </row>
    <row r="34" spans="1:11">
      <c r="A34" s="302">
        <v>23</v>
      </c>
      <c r="B34" s="303" t="s">
        <v>842</v>
      </c>
      <c r="C34" s="372">
        <v>2258</v>
      </c>
      <c r="D34" s="310">
        <f t="shared" si="0"/>
        <v>112.9</v>
      </c>
      <c r="E34" s="372">
        <v>2258</v>
      </c>
      <c r="F34" s="310">
        <f t="shared" si="0"/>
        <v>112.9</v>
      </c>
      <c r="G34" s="309">
        <v>0</v>
      </c>
      <c r="H34" s="309">
        <v>0</v>
      </c>
      <c r="I34" s="309">
        <v>0</v>
      </c>
      <c r="J34" s="309">
        <v>0</v>
      </c>
      <c r="K34" s="6">
        <v>0</v>
      </c>
    </row>
    <row r="35" spans="1:11">
      <c r="A35" s="302">
        <v>24</v>
      </c>
      <c r="B35" s="303" t="s">
        <v>843</v>
      </c>
      <c r="C35" s="372">
        <v>1665</v>
      </c>
      <c r="D35" s="310">
        <f t="shared" si="0"/>
        <v>83.25</v>
      </c>
      <c r="E35" s="372">
        <v>1665</v>
      </c>
      <c r="F35" s="310">
        <f t="shared" si="0"/>
        <v>83.25</v>
      </c>
      <c r="G35" s="309">
        <v>0</v>
      </c>
      <c r="H35" s="309">
        <v>0</v>
      </c>
      <c r="I35" s="309">
        <v>0</v>
      </c>
      <c r="J35" s="309">
        <v>0</v>
      </c>
      <c r="K35" s="6">
        <v>0</v>
      </c>
    </row>
    <row r="36" spans="1:11">
      <c r="A36" s="302">
        <v>25</v>
      </c>
      <c r="B36" s="303" t="s">
        <v>844</v>
      </c>
      <c r="C36" s="372">
        <v>1202</v>
      </c>
      <c r="D36" s="310">
        <f t="shared" si="0"/>
        <v>60.1</v>
      </c>
      <c r="E36" s="372">
        <v>1202</v>
      </c>
      <c r="F36" s="310">
        <f t="shared" si="0"/>
        <v>60.1</v>
      </c>
      <c r="G36" s="309">
        <v>0</v>
      </c>
      <c r="H36" s="309">
        <v>0</v>
      </c>
      <c r="I36" s="309">
        <v>0</v>
      </c>
      <c r="J36" s="309">
        <v>0</v>
      </c>
      <c r="K36" s="6">
        <v>0</v>
      </c>
    </row>
    <row r="37" spans="1:11">
      <c r="A37" s="302">
        <v>26</v>
      </c>
      <c r="B37" s="303" t="s">
        <v>845</v>
      </c>
      <c r="C37" s="372">
        <v>2317</v>
      </c>
      <c r="D37" s="310">
        <f t="shared" si="0"/>
        <v>115.85</v>
      </c>
      <c r="E37" s="372">
        <v>2317</v>
      </c>
      <c r="F37" s="310">
        <f t="shared" si="0"/>
        <v>115.85</v>
      </c>
      <c r="G37" s="309">
        <v>0</v>
      </c>
      <c r="H37" s="309">
        <v>0</v>
      </c>
      <c r="I37" s="309">
        <v>0</v>
      </c>
      <c r="J37" s="309">
        <v>0</v>
      </c>
      <c r="K37" s="6">
        <v>0</v>
      </c>
    </row>
    <row r="38" spans="1:11">
      <c r="A38" s="302">
        <v>27</v>
      </c>
      <c r="B38" s="303" t="s">
        <v>846</v>
      </c>
      <c r="C38" s="372">
        <v>1590</v>
      </c>
      <c r="D38" s="310">
        <f t="shared" si="0"/>
        <v>79.5</v>
      </c>
      <c r="E38" s="372">
        <v>1590</v>
      </c>
      <c r="F38" s="310">
        <f t="shared" si="0"/>
        <v>79.5</v>
      </c>
      <c r="G38" s="309">
        <v>0</v>
      </c>
      <c r="H38" s="309">
        <v>0</v>
      </c>
      <c r="I38" s="309">
        <v>0</v>
      </c>
      <c r="J38" s="309">
        <v>0</v>
      </c>
      <c r="K38" s="6">
        <v>0</v>
      </c>
    </row>
    <row r="39" spans="1:11">
      <c r="A39" s="302">
        <v>28</v>
      </c>
      <c r="B39" s="303" t="s">
        <v>847</v>
      </c>
      <c r="C39" s="372">
        <v>2357</v>
      </c>
      <c r="D39" s="310">
        <f t="shared" si="0"/>
        <v>117.85</v>
      </c>
      <c r="E39" s="372">
        <v>2357</v>
      </c>
      <c r="F39" s="310">
        <f t="shared" si="0"/>
        <v>117.85</v>
      </c>
      <c r="G39" s="309">
        <v>0</v>
      </c>
      <c r="H39" s="309">
        <v>0</v>
      </c>
      <c r="I39" s="309">
        <v>0</v>
      </c>
      <c r="J39" s="309">
        <v>0</v>
      </c>
      <c r="K39" s="6">
        <v>0</v>
      </c>
    </row>
    <row r="40" spans="1:11">
      <c r="A40" s="302">
        <v>29</v>
      </c>
      <c r="B40" s="303" t="s">
        <v>848</v>
      </c>
      <c r="C40" s="372">
        <v>1707</v>
      </c>
      <c r="D40" s="310">
        <f t="shared" si="0"/>
        <v>85.35</v>
      </c>
      <c r="E40" s="372">
        <v>1707</v>
      </c>
      <c r="F40" s="310">
        <f t="shared" si="0"/>
        <v>85.35</v>
      </c>
      <c r="G40" s="309">
        <v>0</v>
      </c>
      <c r="H40" s="309">
        <v>0</v>
      </c>
      <c r="I40" s="309">
        <v>0</v>
      </c>
      <c r="J40" s="309">
        <v>0</v>
      </c>
      <c r="K40" s="6">
        <v>0</v>
      </c>
    </row>
    <row r="41" spans="1:11">
      <c r="A41" s="302">
        <v>30</v>
      </c>
      <c r="B41" s="303" t="s">
        <v>849</v>
      </c>
      <c r="C41" s="372">
        <v>2669</v>
      </c>
      <c r="D41" s="310">
        <f t="shared" si="0"/>
        <v>133.44999999999999</v>
      </c>
      <c r="E41" s="372">
        <v>2669</v>
      </c>
      <c r="F41" s="310">
        <f t="shared" si="0"/>
        <v>133.44999999999999</v>
      </c>
      <c r="G41" s="309">
        <v>0</v>
      </c>
      <c r="H41" s="309">
        <v>0</v>
      </c>
      <c r="I41" s="309">
        <v>0</v>
      </c>
      <c r="J41" s="309">
        <v>0</v>
      </c>
      <c r="K41" s="6">
        <v>0</v>
      </c>
    </row>
    <row r="42" spans="1:11">
      <c r="A42" s="302">
        <v>31</v>
      </c>
      <c r="B42" s="303" t="s">
        <v>850</v>
      </c>
      <c r="C42" s="372">
        <v>2700</v>
      </c>
      <c r="D42" s="310">
        <f t="shared" si="0"/>
        <v>135</v>
      </c>
      <c r="E42" s="372">
        <v>2700</v>
      </c>
      <c r="F42" s="310">
        <f t="shared" si="0"/>
        <v>135</v>
      </c>
      <c r="G42" s="309">
        <v>0</v>
      </c>
      <c r="H42" s="309">
        <v>0</v>
      </c>
      <c r="I42" s="309">
        <v>0</v>
      </c>
      <c r="J42" s="309">
        <v>0</v>
      </c>
      <c r="K42" s="6">
        <v>0</v>
      </c>
    </row>
    <row r="43" spans="1:11">
      <c r="A43" s="302">
        <v>32</v>
      </c>
      <c r="B43" s="303" t="s">
        <v>851</v>
      </c>
      <c r="C43" s="372">
        <v>2608</v>
      </c>
      <c r="D43" s="310">
        <f t="shared" si="0"/>
        <v>130.4</v>
      </c>
      <c r="E43" s="372">
        <v>2608</v>
      </c>
      <c r="F43" s="310">
        <f t="shared" si="0"/>
        <v>130.4</v>
      </c>
      <c r="G43" s="309">
        <v>0</v>
      </c>
      <c r="H43" s="309">
        <v>0</v>
      </c>
      <c r="I43" s="309">
        <v>0</v>
      </c>
      <c r="J43" s="309">
        <v>0</v>
      </c>
      <c r="K43" s="6">
        <v>0</v>
      </c>
    </row>
    <row r="44" spans="1:11">
      <c r="A44" s="304"/>
      <c r="B44" s="305" t="s">
        <v>84</v>
      </c>
      <c r="C44" s="316">
        <v>54296</v>
      </c>
      <c r="D44" s="373">
        <f t="shared" si="0"/>
        <v>2714.8</v>
      </c>
      <c r="E44" s="316">
        <v>54296</v>
      </c>
      <c r="F44" s="373">
        <f t="shared" si="0"/>
        <v>2714.8</v>
      </c>
      <c r="G44" s="371">
        <v>0</v>
      </c>
      <c r="H44" s="371">
        <v>0</v>
      </c>
      <c r="I44" s="371">
        <v>0</v>
      </c>
      <c r="J44" s="371">
        <v>0</v>
      </c>
      <c r="K44" s="25">
        <f>SUM(K12:K43)</f>
        <v>7367</v>
      </c>
    </row>
    <row r="45" spans="1:11" s="10" customFormat="1">
      <c r="A45" s="8" t="s">
        <v>36</v>
      </c>
    </row>
    <row r="46" spans="1:11" s="10" customFormat="1" ht="117.75" customHeight="1">
      <c r="A46" s="916" t="s">
        <v>901</v>
      </c>
      <c r="B46" s="916"/>
      <c r="C46" s="916"/>
      <c r="D46" s="916"/>
      <c r="G46" s="488"/>
      <c r="H46" s="488"/>
      <c r="I46" s="917" t="s">
        <v>1032</v>
      </c>
      <c r="J46" s="787"/>
      <c r="K46" s="787"/>
    </row>
    <row r="47" spans="1:11" s="10" customFormat="1" ht="15">
      <c r="A47" s="8"/>
      <c r="G47" s="488"/>
      <c r="H47" s="488"/>
      <c r="I47" s="787"/>
      <c r="J47" s="787"/>
      <c r="K47" s="787"/>
    </row>
    <row r="48" spans="1:11" s="10" customFormat="1" ht="15">
      <c r="A48" s="8"/>
      <c r="G48" s="488"/>
      <c r="H48" s="488"/>
      <c r="I48" s="488"/>
      <c r="J48" s="488"/>
      <c r="K48" s="488"/>
    </row>
    <row r="49" spans="1:16" s="10" customFormat="1" ht="15">
      <c r="A49" s="8"/>
      <c r="G49" s="787" t="s">
        <v>1025</v>
      </c>
      <c r="H49" s="787"/>
      <c r="I49" s="488"/>
      <c r="J49" s="488"/>
      <c r="K49" s="488"/>
    </row>
    <row r="50" spans="1:16" s="10" customFormat="1" ht="15">
      <c r="A50" s="8"/>
      <c r="G50" s="488"/>
      <c r="H50" s="488"/>
      <c r="I50" s="787" t="s">
        <v>1024</v>
      </c>
      <c r="J50" s="787"/>
      <c r="K50" s="787"/>
    </row>
    <row r="51" spans="1:16" s="10" customFormat="1">
      <c r="A51" s="8"/>
    </row>
    <row r="52" spans="1:16" ht="15.75" customHeight="1">
      <c r="C52" s="915"/>
      <c r="D52" s="915"/>
      <c r="E52" s="915"/>
      <c r="F52" s="915"/>
    </row>
    <row r="53" spans="1:16" s="13" customFormat="1" ht="13.95" customHeight="1">
      <c r="B53" s="70"/>
      <c r="C53" s="70"/>
      <c r="D53" s="70"/>
      <c r="E53" s="70"/>
      <c r="F53" s="70"/>
      <c r="G53" s="70"/>
      <c r="H53" s="70"/>
      <c r="I53" s="644"/>
      <c r="J53" s="644"/>
      <c r="K53" s="70"/>
      <c r="L53" s="70"/>
      <c r="M53" s="70"/>
      <c r="N53" s="70"/>
      <c r="O53" s="70"/>
      <c r="P53" s="70"/>
    </row>
    <row r="54" spans="1:16" s="13" customFormat="1" ht="13.2" customHeight="1">
      <c r="A54" s="650"/>
      <c r="B54" s="650"/>
      <c r="C54" s="650"/>
      <c r="D54" s="650"/>
      <c r="E54" s="650"/>
      <c r="F54" s="650"/>
      <c r="G54" s="650"/>
      <c r="H54" s="650"/>
      <c r="I54" s="650"/>
      <c r="J54" s="650"/>
      <c r="K54" s="70"/>
      <c r="L54" s="70"/>
      <c r="M54" s="70"/>
      <c r="N54" s="70"/>
      <c r="O54" s="70"/>
      <c r="P54" s="70"/>
    </row>
    <row r="55" spans="1:16" s="13" customFormat="1" ht="13.2" customHeight="1">
      <c r="A55" s="650"/>
      <c r="B55" s="650"/>
      <c r="C55" s="650"/>
      <c r="D55" s="650"/>
      <c r="E55" s="650"/>
      <c r="F55" s="650"/>
      <c r="G55" s="650"/>
      <c r="H55" s="650"/>
      <c r="I55" s="650"/>
      <c r="J55" s="650"/>
      <c r="K55" s="70"/>
      <c r="L55" s="70"/>
      <c r="M55" s="70"/>
      <c r="N55" s="70"/>
      <c r="O55" s="70"/>
      <c r="P55" s="70"/>
    </row>
    <row r="56" spans="1:16" s="13" customFormat="1">
      <c r="A56" s="12"/>
      <c r="B56" s="12"/>
      <c r="C56" s="12"/>
      <c r="D56" s="12"/>
      <c r="E56" s="12"/>
      <c r="F56" s="12"/>
      <c r="H56" s="708"/>
      <c r="I56" s="708"/>
    </row>
    <row r="57" spans="1:16" s="13" customFormat="1">
      <c r="A57" s="12"/>
    </row>
    <row r="58" spans="1:16">
      <c r="A58" s="722"/>
      <c r="B58" s="722"/>
      <c r="C58" s="722"/>
      <c r="D58" s="722"/>
      <c r="E58" s="722"/>
      <c r="F58" s="722"/>
      <c r="G58" s="722"/>
      <c r="H58" s="722"/>
      <c r="I58" s="722"/>
      <c r="J58" s="722"/>
    </row>
  </sheetData>
  <mergeCells count="26">
    <mergeCell ref="J1:K1"/>
    <mergeCell ref="I9:J9"/>
    <mergeCell ref="D1:E1"/>
    <mergeCell ref="A2:J2"/>
    <mergeCell ref="A3:J3"/>
    <mergeCell ref="G9:H9"/>
    <mergeCell ref="A7:B7"/>
    <mergeCell ref="K9:K10"/>
    <mergeCell ref="I7:K7"/>
    <mergeCell ref="C9:D9"/>
    <mergeCell ref="A5:L5"/>
    <mergeCell ref="A58:J58"/>
    <mergeCell ref="C8:J8"/>
    <mergeCell ref="A9:A10"/>
    <mergeCell ref="B9:B10"/>
    <mergeCell ref="E9:F9"/>
    <mergeCell ref="A55:J55"/>
    <mergeCell ref="A54:J54"/>
    <mergeCell ref="C52:F52"/>
    <mergeCell ref="H56:I56"/>
    <mergeCell ref="I53:J53"/>
    <mergeCell ref="A46:D46"/>
    <mergeCell ref="I47:K47"/>
    <mergeCell ref="I46:K46"/>
    <mergeCell ref="I50:K50"/>
    <mergeCell ref="G49:H49"/>
  </mergeCells>
  <phoneticPr fontId="0" type="noConversion"/>
  <printOptions horizontalCentered="1"/>
  <pageMargins left="0.70866141732283472" right="0.70866141732283472" top="0.23622047244094491" bottom="0" header="0.31496062992125984" footer="0.31496062992125984"/>
  <pageSetup paperSize="9" scale="64"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topLeftCell="A31" zoomScaleSheetLayoutView="90" workbookViewId="0">
      <selection activeCell="I47" sqref="I47:K47"/>
    </sheetView>
  </sheetViews>
  <sheetFormatPr defaultRowHeight="13.2"/>
  <cols>
    <col min="1" max="1" width="5.44140625" customWidth="1"/>
    <col min="2" max="2" width="14.6640625" customWidth="1"/>
    <col min="3" max="3" width="12.6640625" customWidth="1"/>
    <col min="4" max="4" width="12.5546875" customWidth="1"/>
    <col min="5" max="5" width="9.33203125" customWidth="1"/>
    <col min="6" max="6" width="13.5546875" customWidth="1"/>
    <col min="7" max="7" width="9.6640625" customWidth="1"/>
    <col min="8" max="8" width="12" customWidth="1"/>
    <col min="9" max="9" width="17.6640625" customWidth="1"/>
    <col min="10" max="10" width="18.33203125" customWidth="1"/>
    <col min="11" max="11" width="15" customWidth="1"/>
  </cols>
  <sheetData>
    <row r="1" spans="1:19" ht="22.95" customHeight="1">
      <c r="D1" s="708"/>
      <c r="E1" s="708"/>
      <c r="H1" s="35"/>
      <c r="J1" s="786" t="s">
        <v>487</v>
      </c>
      <c r="K1" s="786"/>
    </row>
    <row r="2" spans="1:19" ht="15">
      <c r="A2" s="645" t="s">
        <v>0</v>
      </c>
      <c r="B2" s="645"/>
      <c r="C2" s="645"/>
      <c r="D2" s="645"/>
      <c r="E2" s="645"/>
      <c r="F2" s="645"/>
      <c r="G2" s="645"/>
      <c r="H2" s="645"/>
      <c r="I2" s="645"/>
      <c r="J2" s="645"/>
    </row>
    <row r="3" spans="1:19" ht="17.399999999999999">
      <c r="A3" s="810" t="s">
        <v>652</v>
      </c>
      <c r="B3" s="810"/>
      <c r="C3" s="810"/>
      <c r="D3" s="810"/>
      <c r="E3" s="810"/>
      <c r="F3" s="810"/>
      <c r="G3" s="810"/>
      <c r="H3" s="810"/>
      <c r="I3" s="810"/>
      <c r="J3" s="810"/>
    </row>
    <row r="4" spans="1:19" ht="10.5" customHeight="1"/>
    <row r="5" spans="1:19" s="13" customFormat="1" ht="15.75" customHeight="1">
      <c r="A5" s="919" t="s">
        <v>497</v>
      </c>
      <c r="B5" s="919"/>
      <c r="C5" s="919"/>
      <c r="D5" s="919"/>
      <c r="E5" s="919"/>
      <c r="F5" s="919"/>
      <c r="G5" s="919"/>
      <c r="H5" s="919"/>
      <c r="I5" s="919"/>
      <c r="J5" s="919"/>
      <c r="K5" s="919"/>
      <c r="L5" s="919"/>
    </row>
    <row r="6" spans="1:19" s="13" customFormat="1" ht="15.75" customHeight="1">
      <c r="A6" s="38"/>
      <c r="B6" s="38"/>
      <c r="C6" s="38"/>
      <c r="D6" s="38"/>
      <c r="E6" s="38"/>
      <c r="F6" s="38"/>
      <c r="G6" s="38"/>
      <c r="H6" s="38"/>
      <c r="I6" s="38"/>
      <c r="J6" s="38"/>
    </row>
    <row r="7" spans="1:19" s="13" customFormat="1">
      <c r="A7" s="707" t="s">
        <v>938</v>
      </c>
      <c r="B7" s="707"/>
      <c r="I7" s="844" t="s">
        <v>983</v>
      </c>
      <c r="J7" s="844"/>
      <c r="K7" s="844"/>
    </row>
    <row r="8" spans="1:19" s="11" customFormat="1" ht="15.6" hidden="1">
      <c r="C8" s="645" t="s">
        <v>12</v>
      </c>
      <c r="D8" s="645"/>
      <c r="E8" s="645"/>
      <c r="F8" s="645"/>
      <c r="G8" s="645"/>
      <c r="H8" s="645"/>
      <c r="I8" s="645"/>
      <c r="J8" s="645"/>
    </row>
    <row r="9" spans="1:19" ht="31.5" customHeight="1">
      <c r="A9" s="781" t="s">
        <v>19</v>
      </c>
      <c r="B9" s="781" t="s">
        <v>32</v>
      </c>
      <c r="C9" s="688" t="s">
        <v>762</v>
      </c>
      <c r="D9" s="689"/>
      <c r="E9" s="688" t="s">
        <v>486</v>
      </c>
      <c r="F9" s="689"/>
      <c r="G9" s="688" t="s">
        <v>34</v>
      </c>
      <c r="H9" s="689"/>
      <c r="I9" s="690" t="s">
        <v>99</v>
      </c>
      <c r="J9" s="690"/>
      <c r="K9" s="781" t="s">
        <v>525</v>
      </c>
      <c r="R9" s="6"/>
      <c r="S9" s="10"/>
    </row>
    <row r="10" spans="1:19" s="12" customFormat="1" ht="46.5" customHeight="1">
      <c r="A10" s="782"/>
      <c r="B10" s="782"/>
      <c r="C10" s="546" t="s">
        <v>35</v>
      </c>
      <c r="D10" s="546" t="s">
        <v>98</v>
      </c>
      <c r="E10" s="546" t="s">
        <v>35</v>
      </c>
      <c r="F10" s="546" t="s">
        <v>98</v>
      </c>
      <c r="G10" s="546" t="s">
        <v>35</v>
      </c>
      <c r="H10" s="546" t="s">
        <v>98</v>
      </c>
      <c r="I10" s="546" t="s">
        <v>132</v>
      </c>
      <c r="J10" s="546" t="s">
        <v>133</v>
      </c>
      <c r="K10" s="782"/>
    </row>
    <row r="11" spans="1:19">
      <c r="A11" s="258">
        <v>1</v>
      </c>
      <c r="B11" s="258">
        <v>2</v>
      </c>
      <c r="C11" s="258">
        <v>3</v>
      </c>
      <c r="D11" s="258">
        <v>4</v>
      </c>
      <c r="E11" s="258">
        <v>5</v>
      </c>
      <c r="F11" s="258">
        <v>6</v>
      </c>
      <c r="G11" s="258">
        <v>7</v>
      </c>
      <c r="H11" s="258">
        <v>8</v>
      </c>
      <c r="I11" s="258">
        <v>9</v>
      </c>
      <c r="J11" s="258">
        <v>10</v>
      </c>
      <c r="K11" s="258">
        <v>11</v>
      </c>
    </row>
    <row r="12" spans="1:19">
      <c r="A12" s="302">
        <v>1</v>
      </c>
      <c r="B12" s="303" t="s">
        <v>820</v>
      </c>
      <c r="C12" s="340">
        <v>1025</v>
      </c>
      <c r="D12" s="310">
        <f>C12*5000/100000</f>
        <v>51.25</v>
      </c>
      <c r="E12" s="340">
        <v>1025</v>
      </c>
      <c r="F12" s="310">
        <f>E12*5000/100000</f>
        <v>51.25</v>
      </c>
      <c r="G12" s="5">
        <v>0</v>
      </c>
      <c r="H12" s="5">
        <v>0</v>
      </c>
      <c r="I12" s="5">
        <v>0</v>
      </c>
      <c r="J12" s="5">
        <v>0</v>
      </c>
      <c r="K12" s="5"/>
    </row>
    <row r="13" spans="1:19">
      <c r="A13" s="302">
        <v>2</v>
      </c>
      <c r="B13" s="303" t="s">
        <v>821</v>
      </c>
      <c r="C13" s="340">
        <v>602</v>
      </c>
      <c r="D13" s="310">
        <f t="shared" ref="D13:D44" si="0">C13*5000/100000</f>
        <v>30.1</v>
      </c>
      <c r="E13" s="340">
        <v>602</v>
      </c>
      <c r="F13" s="310">
        <f t="shared" ref="F13:F44" si="1">E13*5000/100000</f>
        <v>30.1</v>
      </c>
      <c r="G13" s="5">
        <v>0</v>
      </c>
      <c r="H13" s="5">
        <v>0</v>
      </c>
      <c r="I13" s="5">
        <v>0</v>
      </c>
      <c r="J13" s="5">
        <v>0</v>
      </c>
      <c r="K13" s="5"/>
    </row>
    <row r="14" spans="1:19">
      <c r="A14" s="302">
        <v>3</v>
      </c>
      <c r="B14" s="303" t="s">
        <v>822</v>
      </c>
      <c r="C14" s="340">
        <v>1618</v>
      </c>
      <c r="D14" s="310">
        <f t="shared" si="0"/>
        <v>80.900000000000006</v>
      </c>
      <c r="E14" s="340">
        <v>1618</v>
      </c>
      <c r="F14" s="310">
        <f t="shared" si="1"/>
        <v>80.900000000000006</v>
      </c>
      <c r="G14" s="5">
        <v>0</v>
      </c>
      <c r="H14" s="5">
        <v>0</v>
      </c>
      <c r="I14" s="5">
        <v>0</v>
      </c>
      <c r="J14" s="5">
        <v>0</v>
      </c>
      <c r="K14" s="5"/>
    </row>
    <row r="15" spans="1:19">
      <c r="A15" s="302">
        <v>4</v>
      </c>
      <c r="B15" s="303" t="s">
        <v>823</v>
      </c>
      <c r="C15" s="340">
        <v>1655</v>
      </c>
      <c r="D15" s="310">
        <f t="shared" si="0"/>
        <v>82.75</v>
      </c>
      <c r="E15" s="340">
        <v>1655</v>
      </c>
      <c r="F15" s="310">
        <f t="shared" si="1"/>
        <v>82.75</v>
      </c>
      <c r="G15" s="5">
        <v>0</v>
      </c>
      <c r="H15" s="5">
        <v>0</v>
      </c>
      <c r="I15" s="5">
        <v>0</v>
      </c>
      <c r="J15" s="5">
        <v>0</v>
      </c>
      <c r="K15" s="5"/>
    </row>
    <row r="16" spans="1:19">
      <c r="A16" s="302">
        <v>5</v>
      </c>
      <c r="B16" s="303" t="s">
        <v>824</v>
      </c>
      <c r="C16" s="340">
        <v>1115</v>
      </c>
      <c r="D16" s="310">
        <f t="shared" si="0"/>
        <v>55.75</v>
      </c>
      <c r="E16" s="340">
        <v>1115</v>
      </c>
      <c r="F16" s="310">
        <f t="shared" si="1"/>
        <v>55.75</v>
      </c>
      <c r="G16" s="5">
        <v>0</v>
      </c>
      <c r="H16" s="5">
        <v>0</v>
      </c>
      <c r="I16" s="5">
        <v>0</v>
      </c>
      <c r="J16" s="5">
        <v>0</v>
      </c>
      <c r="K16" s="5"/>
    </row>
    <row r="17" spans="1:11">
      <c r="A17" s="302">
        <v>6</v>
      </c>
      <c r="B17" s="303" t="s">
        <v>825</v>
      </c>
      <c r="C17" s="340">
        <v>912</v>
      </c>
      <c r="D17" s="310">
        <f t="shared" si="0"/>
        <v>45.6</v>
      </c>
      <c r="E17" s="340">
        <v>912</v>
      </c>
      <c r="F17" s="310">
        <f t="shared" si="1"/>
        <v>45.6</v>
      </c>
      <c r="G17" s="5">
        <v>0</v>
      </c>
      <c r="H17" s="5">
        <v>0</v>
      </c>
      <c r="I17" s="5">
        <v>0</v>
      </c>
      <c r="J17" s="5">
        <v>0</v>
      </c>
      <c r="K17" s="5"/>
    </row>
    <row r="18" spans="1:11">
      <c r="A18" s="302">
        <v>7</v>
      </c>
      <c r="B18" s="303" t="s">
        <v>826</v>
      </c>
      <c r="C18" s="340">
        <v>1090</v>
      </c>
      <c r="D18" s="310">
        <f t="shared" si="0"/>
        <v>54.5</v>
      </c>
      <c r="E18" s="340">
        <v>1090</v>
      </c>
      <c r="F18" s="310">
        <f t="shared" si="1"/>
        <v>54.5</v>
      </c>
      <c r="G18" s="5">
        <v>0</v>
      </c>
      <c r="H18" s="5">
        <v>0</v>
      </c>
      <c r="I18" s="5">
        <v>0</v>
      </c>
      <c r="J18" s="5">
        <v>0</v>
      </c>
      <c r="K18" s="5"/>
    </row>
    <row r="19" spans="1:11">
      <c r="A19" s="302">
        <v>8</v>
      </c>
      <c r="B19" s="303" t="s">
        <v>827</v>
      </c>
      <c r="C19" s="340">
        <v>1405</v>
      </c>
      <c r="D19" s="310">
        <f t="shared" si="0"/>
        <v>70.25</v>
      </c>
      <c r="E19" s="340">
        <v>1405</v>
      </c>
      <c r="F19" s="310">
        <f t="shared" si="1"/>
        <v>70.25</v>
      </c>
      <c r="G19" s="5">
        <v>0</v>
      </c>
      <c r="H19" s="5">
        <v>0</v>
      </c>
      <c r="I19" s="5">
        <v>0</v>
      </c>
      <c r="J19" s="5">
        <v>0</v>
      </c>
      <c r="K19" s="6"/>
    </row>
    <row r="20" spans="1:11">
      <c r="A20" s="302">
        <v>9</v>
      </c>
      <c r="B20" s="303" t="s">
        <v>828</v>
      </c>
      <c r="C20" s="340">
        <v>795</v>
      </c>
      <c r="D20" s="310">
        <f t="shared" si="0"/>
        <v>39.75</v>
      </c>
      <c r="E20" s="340">
        <v>795</v>
      </c>
      <c r="F20" s="310">
        <f t="shared" si="1"/>
        <v>39.75</v>
      </c>
      <c r="G20" s="5">
        <v>0</v>
      </c>
      <c r="H20" s="5">
        <v>0</v>
      </c>
      <c r="I20" s="5">
        <v>0</v>
      </c>
      <c r="J20" s="5">
        <v>0</v>
      </c>
      <c r="K20" s="6"/>
    </row>
    <row r="21" spans="1:11">
      <c r="A21" s="302">
        <v>10</v>
      </c>
      <c r="B21" s="303" t="s">
        <v>829</v>
      </c>
      <c r="C21" s="340">
        <v>910</v>
      </c>
      <c r="D21" s="310">
        <f t="shared" si="0"/>
        <v>45.5</v>
      </c>
      <c r="E21" s="340">
        <v>910</v>
      </c>
      <c r="F21" s="310">
        <f t="shared" si="1"/>
        <v>45.5</v>
      </c>
      <c r="G21" s="5">
        <v>0</v>
      </c>
      <c r="H21" s="5">
        <v>0</v>
      </c>
      <c r="I21" s="5">
        <v>0</v>
      </c>
      <c r="J21" s="5">
        <v>0</v>
      </c>
      <c r="K21" s="6"/>
    </row>
    <row r="22" spans="1:11">
      <c r="A22" s="302">
        <v>11</v>
      </c>
      <c r="B22" s="303" t="s">
        <v>830</v>
      </c>
      <c r="C22" s="340">
        <v>2595</v>
      </c>
      <c r="D22" s="310">
        <f t="shared" si="0"/>
        <v>129.75</v>
      </c>
      <c r="E22" s="340">
        <v>2595</v>
      </c>
      <c r="F22" s="310">
        <f t="shared" si="1"/>
        <v>129.75</v>
      </c>
      <c r="G22" s="5">
        <v>0</v>
      </c>
      <c r="H22" s="5">
        <v>0</v>
      </c>
      <c r="I22" s="5">
        <v>0</v>
      </c>
      <c r="J22" s="5">
        <v>0</v>
      </c>
      <c r="K22" s="6"/>
    </row>
    <row r="23" spans="1:11">
      <c r="A23" s="302">
        <v>12</v>
      </c>
      <c r="B23" s="303" t="s">
        <v>831</v>
      </c>
      <c r="C23" s="340">
        <v>1161</v>
      </c>
      <c r="D23" s="310">
        <f t="shared" si="0"/>
        <v>58.05</v>
      </c>
      <c r="E23" s="340">
        <v>1161</v>
      </c>
      <c r="F23" s="310">
        <f t="shared" si="1"/>
        <v>58.05</v>
      </c>
      <c r="G23" s="5">
        <v>0</v>
      </c>
      <c r="H23" s="5">
        <v>0</v>
      </c>
      <c r="I23" s="5">
        <v>0</v>
      </c>
      <c r="J23" s="5">
        <v>0</v>
      </c>
      <c r="K23" s="6"/>
    </row>
    <row r="24" spans="1:11">
      <c r="A24" s="302">
        <v>13</v>
      </c>
      <c r="B24" s="303" t="s">
        <v>832</v>
      </c>
      <c r="C24" s="340">
        <v>1558</v>
      </c>
      <c r="D24" s="310">
        <f t="shared" si="0"/>
        <v>77.900000000000006</v>
      </c>
      <c r="E24" s="340">
        <v>1558</v>
      </c>
      <c r="F24" s="310">
        <f t="shared" si="1"/>
        <v>77.900000000000006</v>
      </c>
      <c r="G24" s="5">
        <v>0</v>
      </c>
      <c r="H24" s="5">
        <v>0</v>
      </c>
      <c r="I24" s="5">
        <v>0</v>
      </c>
      <c r="J24" s="5">
        <v>0</v>
      </c>
      <c r="K24" s="6"/>
    </row>
    <row r="25" spans="1:11">
      <c r="A25" s="302">
        <v>14</v>
      </c>
      <c r="B25" s="303" t="s">
        <v>833</v>
      </c>
      <c r="C25" s="340">
        <v>1744</v>
      </c>
      <c r="D25" s="310">
        <f t="shared" si="0"/>
        <v>87.2</v>
      </c>
      <c r="E25" s="340">
        <v>1744</v>
      </c>
      <c r="F25" s="310">
        <f t="shared" si="1"/>
        <v>87.2</v>
      </c>
      <c r="G25" s="5">
        <v>0</v>
      </c>
      <c r="H25" s="5">
        <v>0</v>
      </c>
      <c r="I25" s="5">
        <v>0</v>
      </c>
      <c r="J25" s="5">
        <v>0</v>
      </c>
      <c r="K25" s="6"/>
    </row>
    <row r="26" spans="1:11">
      <c r="A26" s="302">
        <v>15</v>
      </c>
      <c r="B26" s="303" t="s">
        <v>834</v>
      </c>
      <c r="C26" s="340">
        <v>534</v>
      </c>
      <c r="D26" s="310">
        <f t="shared" si="0"/>
        <v>26.7</v>
      </c>
      <c r="E26" s="340">
        <v>534</v>
      </c>
      <c r="F26" s="310">
        <f t="shared" si="1"/>
        <v>26.7</v>
      </c>
      <c r="G26" s="5">
        <v>0</v>
      </c>
      <c r="H26" s="5">
        <v>0</v>
      </c>
      <c r="I26" s="5">
        <v>0</v>
      </c>
      <c r="J26" s="5">
        <v>0</v>
      </c>
      <c r="K26" s="6"/>
    </row>
    <row r="27" spans="1:11">
      <c r="A27" s="302">
        <v>16</v>
      </c>
      <c r="B27" s="303" t="s">
        <v>835</v>
      </c>
      <c r="C27" s="340">
        <v>400</v>
      </c>
      <c r="D27" s="310">
        <f t="shared" si="0"/>
        <v>20</v>
      </c>
      <c r="E27" s="340">
        <v>400</v>
      </c>
      <c r="F27" s="310">
        <f t="shared" si="1"/>
        <v>20</v>
      </c>
      <c r="G27" s="5">
        <v>0</v>
      </c>
      <c r="H27" s="5">
        <v>0</v>
      </c>
      <c r="I27" s="5">
        <v>0</v>
      </c>
      <c r="J27" s="5">
        <v>0</v>
      </c>
      <c r="K27" s="6"/>
    </row>
    <row r="28" spans="1:11">
      <c r="A28" s="302">
        <v>17</v>
      </c>
      <c r="B28" s="303" t="s">
        <v>836</v>
      </c>
      <c r="C28" s="340">
        <v>1337</v>
      </c>
      <c r="D28" s="310">
        <f t="shared" si="0"/>
        <v>66.849999999999994</v>
      </c>
      <c r="E28" s="340">
        <v>1337</v>
      </c>
      <c r="F28" s="310">
        <f t="shared" si="1"/>
        <v>66.849999999999994</v>
      </c>
      <c r="G28" s="5">
        <v>0</v>
      </c>
      <c r="H28" s="5">
        <v>0</v>
      </c>
      <c r="I28" s="5">
        <v>0</v>
      </c>
      <c r="J28" s="5">
        <v>0</v>
      </c>
      <c r="K28" s="6"/>
    </row>
    <row r="29" spans="1:11">
      <c r="A29" s="302">
        <v>18</v>
      </c>
      <c r="B29" s="303" t="s">
        <v>837</v>
      </c>
      <c r="C29" s="340">
        <v>1901</v>
      </c>
      <c r="D29" s="310">
        <f t="shared" si="0"/>
        <v>95.05</v>
      </c>
      <c r="E29" s="340">
        <v>1901</v>
      </c>
      <c r="F29" s="310">
        <f t="shared" si="1"/>
        <v>95.05</v>
      </c>
      <c r="G29" s="5">
        <v>0</v>
      </c>
      <c r="H29" s="5">
        <v>0</v>
      </c>
      <c r="I29" s="5">
        <v>0</v>
      </c>
      <c r="J29" s="5">
        <v>0</v>
      </c>
      <c r="K29" s="6"/>
    </row>
    <row r="30" spans="1:11">
      <c r="A30" s="302">
        <v>19</v>
      </c>
      <c r="B30" s="303" t="s">
        <v>838</v>
      </c>
      <c r="C30" s="340">
        <v>1144</v>
      </c>
      <c r="D30" s="310">
        <f t="shared" si="0"/>
        <v>57.2</v>
      </c>
      <c r="E30" s="340">
        <v>1144</v>
      </c>
      <c r="F30" s="310">
        <f t="shared" si="1"/>
        <v>57.2</v>
      </c>
      <c r="G30" s="5">
        <v>0</v>
      </c>
      <c r="H30" s="5">
        <v>0</v>
      </c>
      <c r="I30" s="5">
        <v>0</v>
      </c>
      <c r="J30" s="5">
        <v>0</v>
      </c>
      <c r="K30" s="6"/>
    </row>
    <row r="31" spans="1:11">
      <c r="A31" s="302">
        <v>20</v>
      </c>
      <c r="B31" s="303" t="s">
        <v>839</v>
      </c>
      <c r="C31" s="340">
        <v>670</v>
      </c>
      <c r="D31" s="310">
        <f t="shared" si="0"/>
        <v>33.5</v>
      </c>
      <c r="E31" s="340">
        <v>670</v>
      </c>
      <c r="F31" s="310">
        <f t="shared" si="1"/>
        <v>33.5</v>
      </c>
      <c r="G31" s="5">
        <v>0</v>
      </c>
      <c r="H31" s="5">
        <v>0</v>
      </c>
      <c r="I31" s="5">
        <v>0</v>
      </c>
      <c r="J31" s="5">
        <v>0</v>
      </c>
      <c r="K31" s="6"/>
    </row>
    <row r="32" spans="1:11">
      <c r="A32" s="302">
        <v>21</v>
      </c>
      <c r="B32" s="303" t="s">
        <v>840</v>
      </c>
      <c r="C32" s="340">
        <v>1566</v>
      </c>
      <c r="D32" s="310">
        <f t="shared" si="0"/>
        <v>78.3</v>
      </c>
      <c r="E32" s="340">
        <v>1566</v>
      </c>
      <c r="F32" s="310">
        <f t="shared" si="1"/>
        <v>78.3</v>
      </c>
      <c r="G32" s="5">
        <v>0</v>
      </c>
      <c r="H32" s="5">
        <v>0</v>
      </c>
      <c r="I32" s="5">
        <v>0</v>
      </c>
      <c r="J32" s="5">
        <v>0</v>
      </c>
      <c r="K32" s="6"/>
    </row>
    <row r="33" spans="1:11">
      <c r="A33" s="302">
        <v>22</v>
      </c>
      <c r="B33" s="303" t="s">
        <v>841</v>
      </c>
      <c r="C33" s="340">
        <v>855</v>
      </c>
      <c r="D33" s="310">
        <f t="shared" si="0"/>
        <v>42.75</v>
      </c>
      <c r="E33" s="340">
        <v>855</v>
      </c>
      <c r="F33" s="310">
        <f t="shared" si="1"/>
        <v>42.75</v>
      </c>
      <c r="G33" s="5">
        <v>0</v>
      </c>
      <c r="H33" s="5">
        <v>0</v>
      </c>
      <c r="I33" s="5">
        <v>0</v>
      </c>
      <c r="J33" s="5">
        <v>0</v>
      </c>
      <c r="K33" s="6"/>
    </row>
    <row r="34" spans="1:11">
      <c r="A34" s="302">
        <v>23</v>
      </c>
      <c r="B34" s="303" t="s">
        <v>842</v>
      </c>
      <c r="C34" s="340">
        <v>2366</v>
      </c>
      <c r="D34" s="310">
        <f t="shared" si="0"/>
        <v>118.3</v>
      </c>
      <c r="E34" s="340">
        <v>2366</v>
      </c>
      <c r="F34" s="310">
        <f t="shared" si="1"/>
        <v>118.3</v>
      </c>
      <c r="G34" s="5">
        <v>0</v>
      </c>
      <c r="H34" s="5">
        <v>0</v>
      </c>
      <c r="I34" s="5">
        <v>0</v>
      </c>
      <c r="J34" s="5">
        <v>0</v>
      </c>
      <c r="K34" s="6"/>
    </row>
    <row r="35" spans="1:11">
      <c r="A35" s="302">
        <v>24</v>
      </c>
      <c r="B35" s="303" t="s">
        <v>843</v>
      </c>
      <c r="C35" s="340">
        <v>1427</v>
      </c>
      <c r="D35" s="310">
        <f t="shared" si="0"/>
        <v>71.349999999999994</v>
      </c>
      <c r="E35" s="340">
        <v>1427</v>
      </c>
      <c r="F35" s="310">
        <f t="shared" si="1"/>
        <v>71.349999999999994</v>
      </c>
      <c r="G35" s="5">
        <v>0</v>
      </c>
      <c r="H35" s="5">
        <v>0</v>
      </c>
      <c r="I35" s="5">
        <v>0</v>
      </c>
      <c r="J35" s="5">
        <v>0</v>
      </c>
      <c r="K35" s="6"/>
    </row>
    <row r="36" spans="1:11">
      <c r="A36" s="302">
        <v>25</v>
      </c>
      <c r="B36" s="303" t="s">
        <v>844</v>
      </c>
      <c r="C36" s="340">
        <v>839</v>
      </c>
      <c r="D36" s="310">
        <f t="shared" si="0"/>
        <v>41.95</v>
      </c>
      <c r="E36" s="340">
        <v>839</v>
      </c>
      <c r="F36" s="310">
        <f t="shared" si="1"/>
        <v>41.95</v>
      </c>
      <c r="G36" s="5">
        <v>0</v>
      </c>
      <c r="H36" s="5">
        <v>0</v>
      </c>
      <c r="I36" s="5">
        <v>0</v>
      </c>
      <c r="J36" s="5">
        <v>0</v>
      </c>
      <c r="K36" s="6"/>
    </row>
    <row r="37" spans="1:11">
      <c r="A37" s="302">
        <v>26</v>
      </c>
      <c r="B37" s="303" t="s">
        <v>845</v>
      </c>
      <c r="C37" s="340">
        <v>932</v>
      </c>
      <c r="D37" s="310">
        <f t="shared" si="0"/>
        <v>46.6</v>
      </c>
      <c r="E37" s="340">
        <v>932</v>
      </c>
      <c r="F37" s="310">
        <f t="shared" si="1"/>
        <v>46.6</v>
      </c>
      <c r="G37" s="5">
        <v>0</v>
      </c>
      <c r="H37" s="5">
        <v>0</v>
      </c>
      <c r="I37" s="5">
        <v>0</v>
      </c>
      <c r="J37" s="5">
        <v>0</v>
      </c>
      <c r="K37" s="6"/>
    </row>
    <row r="38" spans="1:11">
      <c r="A38" s="302">
        <v>27</v>
      </c>
      <c r="B38" s="303" t="s">
        <v>846</v>
      </c>
      <c r="C38" s="340">
        <v>732</v>
      </c>
      <c r="D38" s="310">
        <f t="shared" si="0"/>
        <v>36.6</v>
      </c>
      <c r="E38" s="340">
        <v>732</v>
      </c>
      <c r="F38" s="310">
        <f t="shared" si="1"/>
        <v>36.6</v>
      </c>
      <c r="G38" s="5">
        <v>0</v>
      </c>
      <c r="H38" s="5">
        <v>0</v>
      </c>
      <c r="I38" s="5">
        <v>0</v>
      </c>
      <c r="J38" s="5">
        <v>0</v>
      </c>
      <c r="K38" s="6"/>
    </row>
    <row r="39" spans="1:11">
      <c r="A39" s="302">
        <v>28</v>
      </c>
      <c r="B39" s="303" t="s">
        <v>847</v>
      </c>
      <c r="C39" s="340">
        <v>1675</v>
      </c>
      <c r="D39" s="310">
        <f t="shared" si="0"/>
        <v>83.75</v>
      </c>
      <c r="E39" s="340">
        <v>1675</v>
      </c>
      <c r="F39" s="310">
        <f t="shared" si="1"/>
        <v>83.75</v>
      </c>
      <c r="G39" s="5">
        <v>0</v>
      </c>
      <c r="H39" s="5">
        <v>0</v>
      </c>
      <c r="I39" s="5">
        <v>0</v>
      </c>
      <c r="J39" s="5">
        <v>0</v>
      </c>
      <c r="K39" s="6"/>
    </row>
    <row r="40" spans="1:11">
      <c r="A40" s="302">
        <v>29</v>
      </c>
      <c r="B40" s="303" t="s">
        <v>848</v>
      </c>
      <c r="C40" s="340">
        <v>985</v>
      </c>
      <c r="D40" s="310">
        <f t="shared" si="0"/>
        <v>49.25</v>
      </c>
      <c r="E40" s="340">
        <v>985</v>
      </c>
      <c r="F40" s="310">
        <f t="shared" si="1"/>
        <v>49.25</v>
      </c>
      <c r="G40" s="5">
        <v>0</v>
      </c>
      <c r="H40" s="5">
        <v>0</v>
      </c>
      <c r="I40" s="5">
        <v>0</v>
      </c>
      <c r="J40" s="5">
        <v>0</v>
      </c>
      <c r="K40" s="6"/>
    </row>
    <row r="41" spans="1:11">
      <c r="A41" s="302">
        <v>30</v>
      </c>
      <c r="B41" s="303" t="s">
        <v>849</v>
      </c>
      <c r="C41" s="340">
        <v>1772</v>
      </c>
      <c r="D41" s="310">
        <f t="shared" si="0"/>
        <v>88.6</v>
      </c>
      <c r="E41" s="340">
        <v>1772</v>
      </c>
      <c r="F41" s="310">
        <f t="shared" si="1"/>
        <v>88.6</v>
      </c>
      <c r="G41" s="5">
        <v>0</v>
      </c>
      <c r="H41" s="5">
        <v>0</v>
      </c>
      <c r="I41" s="5">
        <v>0</v>
      </c>
      <c r="J41" s="5">
        <v>0</v>
      </c>
      <c r="K41" s="6"/>
    </row>
    <row r="42" spans="1:11">
      <c r="A42" s="302">
        <v>31</v>
      </c>
      <c r="B42" s="303" t="s">
        <v>850</v>
      </c>
      <c r="C42" s="340">
        <v>1228</v>
      </c>
      <c r="D42" s="310">
        <f t="shared" si="0"/>
        <v>61.4</v>
      </c>
      <c r="E42" s="340">
        <v>1228</v>
      </c>
      <c r="F42" s="310">
        <f t="shared" si="1"/>
        <v>61.4</v>
      </c>
      <c r="G42" s="5">
        <v>0</v>
      </c>
      <c r="H42" s="5">
        <v>0</v>
      </c>
      <c r="I42" s="5">
        <v>0</v>
      </c>
      <c r="J42" s="5">
        <v>0</v>
      </c>
      <c r="K42" s="6"/>
    </row>
    <row r="43" spans="1:11">
      <c r="A43" s="302">
        <v>32</v>
      </c>
      <c r="B43" s="303" t="s">
        <v>851</v>
      </c>
      <c r="C43" s="340">
        <v>2736</v>
      </c>
      <c r="D43" s="310">
        <f t="shared" si="0"/>
        <v>136.80000000000001</v>
      </c>
      <c r="E43" s="340">
        <v>2736</v>
      </c>
      <c r="F43" s="310">
        <f t="shared" si="1"/>
        <v>136.80000000000001</v>
      </c>
      <c r="G43" s="5">
        <v>0</v>
      </c>
      <c r="H43" s="5">
        <v>0</v>
      </c>
      <c r="I43" s="5">
        <v>0</v>
      </c>
      <c r="J43" s="5">
        <v>0</v>
      </c>
      <c r="K43" s="6"/>
    </row>
    <row r="44" spans="1:11">
      <c r="A44" s="304"/>
      <c r="B44" s="305" t="s">
        <v>84</v>
      </c>
      <c r="C44" s="374">
        <v>41284</v>
      </c>
      <c r="D44" s="373">
        <f t="shared" si="0"/>
        <v>2064.1999999999998</v>
      </c>
      <c r="E44" s="374">
        <v>41284</v>
      </c>
      <c r="F44" s="373">
        <f t="shared" si="1"/>
        <v>2064.1999999999998</v>
      </c>
      <c r="G44" s="5">
        <v>0</v>
      </c>
      <c r="H44" s="5">
        <v>0</v>
      </c>
      <c r="I44" s="5">
        <v>0</v>
      </c>
      <c r="J44" s="5">
        <v>0</v>
      </c>
      <c r="K44" s="6"/>
    </row>
    <row r="45" spans="1:11" s="10" customFormat="1"/>
    <row r="46" spans="1:11" s="10" customFormat="1">
      <c r="A46" s="8" t="s">
        <v>36</v>
      </c>
    </row>
    <row r="47" spans="1:11" s="10" customFormat="1" ht="119.25" customHeight="1">
      <c r="A47" s="920" t="s">
        <v>902</v>
      </c>
      <c r="B47" s="920"/>
      <c r="C47" s="920"/>
      <c r="D47" s="920"/>
      <c r="I47" s="787" t="s">
        <v>1026</v>
      </c>
      <c r="J47" s="787"/>
      <c r="K47" s="787"/>
    </row>
    <row r="48" spans="1:11" s="10" customFormat="1" ht="15">
      <c r="A48" s="8"/>
      <c r="I48" s="787" t="s">
        <v>1010</v>
      </c>
      <c r="J48" s="787"/>
      <c r="K48" s="787"/>
    </row>
    <row r="49" spans="1:16" s="10" customFormat="1" ht="15">
      <c r="A49" s="8"/>
      <c r="I49" s="488"/>
      <c r="J49" s="488"/>
      <c r="K49" s="488"/>
    </row>
    <row r="50" spans="1:16" s="10" customFormat="1" ht="15">
      <c r="A50" s="8"/>
      <c r="G50" s="700" t="s">
        <v>1025</v>
      </c>
      <c r="H50" s="921"/>
      <c r="I50" s="488"/>
      <c r="J50" s="488"/>
      <c r="K50" s="488"/>
    </row>
    <row r="51" spans="1:16" s="10" customFormat="1" ht="15">
      <c r="A51" s="8"/>
      <c r="I51" s="787" t="s">
        <v>1030</v>
      </c>
      <c r="J51" s="787"/>
      <c r="K51" s="787"/>
    </row>
    <row r="52" spans="1:16" s="10" customFormat="1">
      <c r="A52" s="8"/>
    </row>
    <row r="53" spans="1:16" ht="15.75" customHeight="1">
      <c r="C53" s="915"/>
      <c r="D53" s="915"/>
      <c r="E53" s="915"/>
      <c r="F53" s="915"/>
    </row>
    <row r="54" spans="1:16" s="13" customFormat="1" ht="13.95" customHeight="1">
      <c r="B54" s="70"/>
      <c r="C54" s="70"/>
      <c r="D54" s="70"/>
      <c r="E54" s="70"/>
      <c r="F54" s="70"/>
      <c r="G54" s="70"/>
      <c r="H54" s="70"/>
      <c r="I54" s="644"/>
      <c r="J54" s="644"/>
      <c r="K54" s="70"/>
      <c r="L54" s="70"/>
      <c r="M54" s="70"/>
      <c r="N54" s="70"/>
      <c r="O54" s="70"/>
      <c r="P54" s="70"/>
    </row>
    <row r="55" spans="1:16" s="13" customFormat="1" ht="13.2" customHeight="1">
      <c r="A55" s="650"/>
      <c r="B55" s="650"/>
      <c r="C55" s="650"/>
      <c r="D55" s="650"/>
      <c r="E55" s="650"/>
      <c r="F55" s="650"/>
      <c r="G55" s="650"/>
      <c r="H55" s="650"/>
      <c r="I55" s="650"/>
      <c r="J55" s="650"/>
      <c r="K55" s="70"/>
      <c r="L55" s="70"/>
      <c r="M55" s="70"/>
      <c r="N55" s="70"/>
      <c r="O55" s="70"/>
      <c r="P55" s="70"/>
    </row>
    <row r="56" spans="1:16" s="13" customFormat="1" ht="13.2" customHeight="1">
      <c r="A56" s="650"/>
      <c r="B56" s="650"/>
      <c r="C56" s="650"/>
      <c r="D56" s="650"/>
      <c r="E56" s="650"/>
      <c r="F56" s="650"/>
      <c r="G56" s="650"/>
      <c r="H56" s="650"/>
      <c r="I56" s="650"/>
      <c r="J56" s="650"/>
      <c r="K56" s="70"/>
      <c r="L56" s="70"/>
      <c r="M56" s="70"/>
      <c r="N56" s="70"/>
      <c r="O56" s="70"/>
      <c r="P56" s="70"/>
    </row>
    <row r="57" spans="1:16" s="13" customFormat="1">
      <c r="A57" s="12"/>
      <c r="B57" s="12"/>
      <c r="C57" s="12"/>
      <c r="D57" s="12"/>
      <c r="E57" s="12"/>
      <c r="F57" s="12"/>
      <c r="H57" s="708"/>
      <c r="I57" s="708"/>
    </row>
    <row r="58" spans="1:16" s="13" customFormat="1">
      <c r="A58" s="12"/>
    </row>
    <row r="59" spans="1:16">
      <c r="A59" s="722"/>
      <c r="B59" s="722"/>
      <c r="C59" s="722"/>
      <c r="D59" s="722"/>
      <c r="E59" s="722"/>
      <c r="F59" s="722"/>
      <c r="G59" s="722"/>
      <c r="H59" s="722"/>
      <c r="I59" s="722"/>
      <c r="J59" s="722"/>
    </row>
  </sheetData>
  <mergeCells count="26">
    <mergeCell ref="A59:J59"/>
    <mergeCell ref="K9:K10"/>
    <mergeCell ref="C53:F53"/>
    <mergeCell ref="I54:J54"/>
    <mergeCell ref="A55:J55"/>
    <mergeCell ref="A56:J56"/>
    <mergeCell ref="H57:I57"/>
    <mergeCell ref="A47:D47"/>
    <mergeCell ref="I48:K48"/>
    <mergeCell ref="I47:K47"/>
    <mergeCell ref="I51:K51"/>
    <mergeCell ref="G50:H50"/>
    <mergeCell ref="A7:B7"/>
    <mergeCell ref="I7:K7"/>
    <mergeCell ref="C8:J8"/>
    <mergeCell ref="A9:A10"/>
    <mergeCell ref="B9:B10"/>
    <mergeCell ref="C9:D9"/>
    <mergeCell ref="E9:F9"/>
    <mergeCell ref="G9:H9"/>
    <mergeCell ref="I9:J9"/>
    <mergeCell ref="D1:E1"/>
    <mergeCell ref="J1:K1"/>
    <mergeCell ref="A2:J2"/>
    <mergeCell ref="A3:J3"/>
    <mergeCell ref="A5:L5"/>
  </mergeCells>
  <printOptions horizontalCentered="1"/>
  <pageMargins left="0.70866141732283472" right="0.70866141732283472" top="0.23622047244094491" bottom="0" header="0.31496062992125984" footer="0.31496062992125984"/>
  <pageSetup paperSize="9" scale="6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opLeftCell="A22" zoomScaleSheetLayoutView="100" workbookViewId="0">
      <selection activeCell="E47" sqref="E47"/>
    </sheetView>
  </sheetViews>
  <sheetFormatPr defaultRowHeight="13.2"/>
  <cols>
    <col min="1" max="1" width="7.109375" customWidth="1"/>
    <col min="2" max="2" width="14.88671875" customWidth="1"/>
    <col min="3" max="3" width="14.5546875" customWidth="1"/>
    <col min="4" max="4" width="16.5546875" style="263" customWidth="1"/>
    <col min="5" max="8" width="18.44140625" style="263" customWidth="1"/>
  </cols>
  <sheetData>
    <row r="1" spans="1:13">
      <c r="H1" s="267" t="s">
        <v>527</v>
      </c>
    </row>
    <row r="2" spans="1:13" ht="16.2">
      <c r="A2" s="775" t="s">
        <v>0</v>
      </c>
      <c r="B2" s="775"/>
      <c r="C2" s="775"/>
      <c r="D2" s="775"/>
      <c r="E2" s="775"/>
      <c r="F2" s="775"/>
      <c r="G2" s="775"/>
      <c r="H2" s="775"/>
      <c r="I2" s="208"/>
      <c r="J2" s="208"/>
      <c r="K2" s="208"/>
      <c r="L2" s="208"/>
      <c r="M2" s="208"/>
    </row>
    <row r="3" spans="1:13" ht="22.2">
      <c r="A3" s="776" t="s">
        <v>689</v>
      </c>
      <c r="B3" s="776"/>
      <c r="C3" s="776"/>
      <c r="D3" s="776"/>
      <c r="E3" s="776"/>
      <c r="F3" s="776"/>
      <c r="G3" s="776"/>
      <c r="H3" s="776"/>
      <c r="I3" s="209"/>
      <c r="J3" s="209"/>
      <c r="K3" s="209"/>
      <c r="L3" s="209"/>
      <c r="M3" s="209"/>
    </row>
    <row r="4" spans="1:13" ht="14.4">
      <c r="A4" s="180"/>
      <c r="B4" s="180"/>
      <c r="C4" s="180"/>
      <c r="D4" s="262"/>
      <c r="E4" s="262"/>
      <c r="F4" s="262"/>
      <c r="G4" s="262"/>
      <c r="H4" s="262"/>
      <c r="I4" s="180"/>
      <c r="J4" s="180"/>
      <c r="K4" s="180"/>
      <c r="L4" s="180"/>
      <c r="M4" s="180"/>
    </row>
    <row r="5" spans="1:13" ht="16.2">
      <c r="A5" s="775" t="s">
        <v>526</v>
      </c>
      <c r="B5" s="775"/>
      <c r="C5" s="775"/>
      <c r="D5" s="775"/>
      <c r="E5" s="775"/>
      <c r="F5" s="775"/>
      <c r="G5" s="775"/>
      <c r="H5" s="775"/>
      <c r="I5" s="208"/>
      <c r="J5" s="208"/>
      <c r="K5" s="208"/>
      <c r="L5" s="208"/>
      <c r="M5" s="208"/>
    </row>
    <row r="6" spans="1:13" ht="14.4">
      <c r="A6" s="181" t="s">
        <v>936</v>
      </c>
      <c r="B6" s="181"/>
      <c r="C6" s="180"/>
      <c r="D6" s="262"/>
      <c r="E6" s="262"/>
      <c r="F6" s="924" t="s">
        <v>981</v>
      </c>
      <c r="G6" s="924"/>
      <c r="H6" s="924"/>
      <c r="I6" s="180"/>
      <c r="J6" s="210"/>
      <c r="K6" s="210"/>
      <c r="L6" s="922"/>
      <c r="M6" s="922"/>
    </row>
    <row r="7" spans="1:13" ht="31.5" customHeight="1">
      <c r="A7" s="871" t="s">
        <v>2</v>
      </c>
      <c r="B7" s="871" t="s">
        <v>3</v>
      </c>
      <c r="C7" s="923" t="s">
        <v>393</v>
      </c>
      <c r="D7" s="925" t="s">
        <v>503</v>
      </c>
      <c r="E7" s="926"/>
      <c r="F7" s="926"/>
      <c r="G7" s="926"/>
      <c r="H7" s="927"/>
    </row>
    <row r="8" spans="1:13" ht="34.5" customHeight="1">
      <c r="A8" s="871"/>
      <c r="B8" s="871"/>
      <c r="C8" s="923"/>
      <c r="D8" s="564" t="s">
        <v>504</v>
      </c>
      <c r="E8" s="564" t="s">
        <v>505</v>
      </c>
      <c r="F8" s="564" t="s">
        <v>506</v>
      </c>
      <c r="G8" s="564" t="s">
        <v>715</v>
      </c>
      <c r="H8" s="564" t="s">
        <v>42</v>
      </c>
    </row>
    <row r="9" spans="1:13" ht="14.4">
      <c r="A9" s="211">
        <v>1</v>
      </c>
      <c r="B9" s="211">
        <v>2</v>
      </c>
      <c r="C9" s="211">
        <v>3</v>
      </c>
      <c r="D9" s="279">
        <v>4</v>
      </c>
      <c r="E9" s="279">
        <v>5</v>
      </c>
      <c r="F9" s="279">
        <v>6</v>
      </c>
      <c r="G9" s="279">
        <v>7</v>
      </c>
      <c r="H9" s="279">
        <v>8</v>
      </c>
    </row>
    <row r="10" spans="1:13">
      <c r="A10" s="302">
        <v>1</v>
      </c>
      <c r="B10" s="303" t="s">
        <v>820</v>
      </c>
      <c r="C10" s="6">
        <f>'AT-10 E'!C9</f>
        <v>568</v>
      </c>
      <c r="D10" s="6">
        <v>567</v>
      </c>
      <c r="E10" s="928" t="s">
        <v>856</v>
      </c>
      <c r="F10" s="183">
        <f>C10-D10</f>
        <v>1</v>
      </c>
      <c r="G10" s="931" t="s">
        <v>856</v>
      </c>
      <c r="H10" s="932"/>
    </row>
    <row r="11" spans="1:13">
      <c r="A11" s="302">
        <v>2</v>
      </c>
      <c r="B11" s="303" t="s">
        <v>821</v>
      </c>
      <c r="C11" s="6">
        <f>'AT-10 E'!C10</f>
        <v>637</v>
      </c>
      <c r="D11" s="6">
        <v>637</v>
      </c>
      <c r="E11" s="929"/>
      <c r="F11" s="183">
        <f t="shared" ref="F11:F42" si="0">C11-D11</f>
        <v>0</v>
      </c>
      <c r="G11" s="933"/>
      <c r="H11" s="934"/>
    </row>
    <row r="12" spans="1:13">
      <c r="A12" s="302">
        <v>3</v>
      </c>
      <c r="B12" s="303" t="s">
        <v>822</v>
      </c>
      <c r="C12" s="6">
        <f>'AT-10 E'!C11</f>
        <v>1291</v>
      </c>
      <c r="D12" s="6">
        <v>927</v>
      </c>
      <c r="E12" s="929"/>
      <c r="F12" s="183">
        <f t="shared" si="0"/>
        <v>364</v>
      </c>
      <c r="G12" s="933"/>
      <c r="H12" s="934"/>
    </row>
    <row r="13" spans="1:13" s="397" customFormat="1">
      <c r="A13" s="401">
        <v>4</v>
      </c>
      <c r="B13" s="402" t="s">
        <v>823</v>
      </c>
      <c r="C13" s="16">
        <f>'AT-10 E'!C12</f>
        <v>1585</v>
      </c>
      <c r="D13" s="16">
        <v>1585</v>
      </c>
      <c r="E13" s="929"/>
      <c r="F13" s="183">
        <f t="shared" si="0"/>
        <v>0</v>
      </c>
      <c r="G13" s="933"/>
      <c r="H13" s="934"/>
      <c r="I13"/>
      <c r="J13"/>
      <c r="K13"/>
      <c r="M13" s="397" t="s">
        <v>11</v>
      </c>
    </row>
    <row r="14" spans="1:13">
      <c r="A14" s="302">
        <v>5</v>
      </c>
      <c r="B14" s="303" t="s">
        <v>824</v>
      </c>
      <c r="C14" s="6">
        <f>'AT-10 E'!C13</f>
        <v>1381</v>
      </c>
      <c r="D14" s="6">
        <v>1381</v>
      </c>
      <c r="E14" s="929"/>
      <c r="F14" s="183">
        <f t="shared" si="0"/>
        <v>0</v>
      </c>
      <c r="G14" s="933"/>
      <c r="H14" s="934"/>
    </row>
    <row r="15" spans="1:13">
      <c r="A15" s="302">
        <v>6</v>
      </c>
      <c r="B15" s="303" t="s">
        <v>825</v>
      </c>
      <c r="C15" s="6">
        <f>'AT-10 E'!C14</f>
        <v>1520</v>
      </c>
      <c r="D15" s="6">
        <v>1100</v>
      </c>
      <c r="E15" s="929"/>
      <c r="F15" s="183">
        <f t="shared" si="0"/>
        <v>420</v>
      </c>
      <c r="G15" s="933"/>
      <c r="H15" s="934"/>
    </row>
    <row r="16" spans="1:13">
      <c r="A16" s="302">
        <v>7</v>
      </c>
      <c r="B16" s="303" t="s">
        <v>826</v>
      </c>
      <c r="C16" s="6">
        <f>'AT-10 E'!C15</f>
        <v>1331</v>
      </c>
      <c r="D16" s="6">
        <v>995</v>
      </c>
      <c r="E16" s="929"/>
      <c r="F16" s="183">
        <f t="shared" si="0"/>
        <v>336</v>
      </c>
      <c r="G16" s="933"/>
      <c r="H16" s="934"/>
    </row>
    <row r="17" spans="1:11">
      <c r="A17" s="302">
        <v>8</v>
      </c>
      <c r="B17" s="303" t="s">
        <v>827</v>
      </c>
      <c r="C17" s="6">
        <f>'AT-10 E'!C16</f>
        <v>1560</v>
      </c>
      <c r="D17" s="6">
        <v>1539</v>
      </c>
      <c r="E17" s="929"/>
      <c r="F17" s="183">
        <f t="shared" si="0"/>
        <v>21</v>
      </c>
      <c r="G17" s="933"/>
      <c r="H17" s="934"/>
    </row>
    <row r="18" spans="1:11">
      <c r="A18" s="302">
        <v>9</v>
      </c>
      <c r="B18" s="303" t="s">
        <v>828</v>
      </c>
      <c r="C18" s="6">
        <f>'AT-10 E'!C17</f>
        <v>660</v>
      </c>
      <c r="D18" s="6">
        <v>630</v>
      </c>
      <c r="E18" s="929"/>
      <c r="F18" s="183">
        <f t="shared" si="0"/>
        <v>30</v>
      </c>
      <c r="G18" s="933"/>
      <c r="H18" s="934"/>
    </row>
    <row r="19" spans="1:11">
      <c r="A19" s="302">
        <v>10</v>
      </c>
      <c r="B19" s="303" t="s">
        <v>829</v>
      </c>
      <c r="C19" s="6">
        <f>'AT-10 E'!C18</f>
        <v>789</v>
      </c>
      <c r="D19" s="6">
        <v>778</v>
      </c>
      <c r="E19" s="929"/>
      <c r="F19" s="183">
        <f t="shared" si="0"/>
        <v>11</v>
      </c>
      <c r="G19" s="933"/>
      <c r="H19" s="934"/>
    </row>
    <row r="20" spans="1:11">
      <c r="A20" s="302">
        <v>11</v>
      </c>
      <c r="B20" s="303" t="s">
        <v>830</v>
      </c>
      <c r="C20" s="6">
        <f>'AT-10 E'!C19</f>
        <v>1732</v>
      </c>
      <c r="D20" s="6">
        <v>1530</v>
      </c>
      <c r="E20" s="929"/>
      <c r="F20" s="183">
        <f t="shared" si="0"/>
        <v>202</v>
      </c>
      <c r="G20" s="933"/>
      <c r="H20" s="934"/>
    </row>
    <row r="21" spans="1:11">
      <c r="A21" s="302">
        <v>12</v>
      </c>
      <c r="B21" s="303" t="s">
        <v>831</v>
      </c>
      <c r="C21" s="6">
        <f>'AT-10 E'!C20</f>
        <v>1446</v>
      </c>
      <c r="D21" s="6">
        <v>915</v>
      </c>
      <c r="E21" s="929"/>
      <c r="F21" s="183">
        <f t="shared" si="0"/>
        <v>531</v>
      </c>
      <c r="G21" s="933"/>
      <c r="H21" s="934"/>
    </row>
    <row r="22" spans="1:11">
      <c r="A22" s="302">
        <v>13</v>
      </c>
      <c r="B22" s="303" t="s">
        <v>832</v>
      </c>
      <c r="C22" s="6">
        <f>'AT-10 E'!C21</f>
        <v>1172</v>
      </c>
      <c r="D22" s="6">
        <v>1109</v>
      </c>
      <c r="E22" s="929"/>
      <c r="F22" s="183">
        <f t="shared" si="0"/>
        <v>63</v>
      </c>
      <c r="G22" s="933"/>
      <c r="H22" s="934"/>
    </row>
    <row r="23" spans="1:11" s="397" customFormat="1">
      <c r="A23" s="401">
        <v>14</v>
      </c>
      <c r="B23" s="402" t="s">
        <v>833</v>
      </c>
      <c r="C23" s="16">
        <f>'AT-10 E'!C22</f>
        <v>1011</v>
      </c>
      <c r="D23" s="16">
        <v>1011</v>
      </c>
      <c r="E23" s="929"/>
      <c r="F23" s="183">
        <f t="shared" si="0"/>
        <v>0</v>
      </c>
      <c r="G23" s="933"/>
      <c r="H23" s="934"/>
      <c r="I23"/>
      <c r="K23"/>
    </row>
    <row r="24" spans="1:11">
      <c r="A24" s="302">
        <v>15</v>
      </c>
      <c r="B24" s="303" t="s">
        <v>834</v>
      </c>
      <c r="C24" s="6">
        <f>'AT-10 E'!C23</f>
        <v>517</v>
      </c>
      <c r="D24" s="6">
        <v>513</v>
      </c>
      <c r="E24" s="929"/>
      <c r="F24" s="183">
        <f t="shared" si="0"/>
        <v>4</v>
      </c>
      <c r="G24" s="933"/>
      <c r="H24" s="934"/>
    </row>
    <row r="25" spans="1:11">
      <c r="A25" s="302">
        <v>16</v>
      </c>
      <c r="B25" s="303" t="s">
        <v>835</v>
      </c>
      <c r="C25" s="6">
        <f>'AT-10 E'!C24</f>
        <v>379</v>
      </c>
      <c r="D25" s="6">
        <v>377</v>
      </c>
      <c r="E25" s="929"/>
      <c r="F25" s="183">
        <f t="shared" si="0"/>
        <v>2</v>
      </c>
      <c r="G25" s="933"/>
      <c r="H25" s="934"/>
    </row>
    <row r="26" spans="1:11">
      <c r="A26" s="302">
        <v>17</v>
      </c>
      <c r="B26" s="303" t="s">
        <v>836</v>
      </c>
      <c r="C26" s="6">
        <f>'AT-10 E'!C25</f>
        <v>1642</v>
      </c>
      <c r="D26" s="6">
        <v>1385</v>
      </c>
      <c r="E26" s="929"/>
      <c r="F26" s="183">
        <f t="shared" si="0"/>
        <v>257</v>
      </c>
      <c r="G26" s="933"/>
      <c r="H26" s="934"/>
    </row>
    <row r="27" spans="1:11">
      <c r="A27" s="302">
        <v>18</v>
      </c>
      <c r="B27" s="303" t="s">
        <v>837</v>
      </c>
      <c r="C27" s="6">
        <f>'AT-10 E'!C26</f>
        <v>1224</v>
      </c>
      <c r="D27" s="6">
        <v>1052</v>
      </c>
      <c r="E27" s="929"/>
      <c r="F27" s="183">
        <f t="shared" si="0"/>
        <v>172</v>
      </c>
      <c r="G27" s="933"/>
      <c r="H27" s="934"/>
    </row>
    <row r="28" spans="1:11">
      <c r="A28" s="302">
        <v>19</v>
      </c>
      <c r="B28" s="303" t="s">
        <v>838</v>
      </c>
      <c r="C28" s="6">
        <f>'AT-10 E'!C27</f>
        <v>1817</v>
      </c>
      <c r="D28" s="6">
        <v>1780</v>
      </c>
      <c r="E28" s="929"/>
      <c r="F28" s="183">
        <f t="shared" si="0"/>
        <v>37</v>
      </c>
      <c r="G28" s="933"/>
      <c r="H28" s="934"/>
    </row>
    <row r="29" spans="1:11">
      <c r="A29" s="302">
        <v>20</v>
      </c>
      <c r="B29" s="303" t="s">
        <v>839</v>
      </c>
      <c r="C29" s="6">
        <f>'AT-10 E'!C28</f>
        <v>1292</v>
      </c>
      <c r="D29" s="6">
        <v>409</v>
      </c>
      <c r="E29" s="929"/>
      <c r="F29" s="183">
        <f t="shared" si="0"/>
        <v>883</v>
      </c>
      <c r="G29" s="933"/>
      <c r="H29" s="934"/>
    </row>
    <row r="30" spans="1:11">
      <c r="A30" s="302">
        <v>21</v>
      </c>
      <c r="B30" s="303" t="s">
        <v>840</v>
      </c>
      <c r="C30" s="6">
        <f>'AT-10 E'!C29</f>
        <v>1592</v>
      </c>
      <c r="D30" s="6">
        <v>1509</v>
      </c>
      <c r="E30" s="929"/>
      <c r="F30" s="183">
        <f t="shared" si="0"/>
        <v>83</v>
      </c>
      <c r="G30" s="933"/>
      <c r="H30" s="934"/>
    </row>
    <row r="31" spans="1:11">
      <c r="A31" s="302">
        <v>22</v>
      </c>
      <c r="B31" s="303" t="s">
        <v>841</v>
      </c>
      <c r="C31" s="6">
        <f>'AT-10 E'!C30</f>
        <v>707</v>
      </c>
      <c r="D31" s="6">
        <v>589</v>
      </c>
      <c r="E31" s="929"/>
      <c r="F31" s="183">
        <f t="shared" si="0"/>
        <v>118</v>
      </c>
      <c r="G31" s="933"/>
      <c r="H31" s="934"/>
    </row>
    <row r="32" spans="1:11">
      <c r="A32" s="302">
        <v>23</v>
      </c>
      <c r="B32" s="303" t="s">
        <v>842</v>
      </c>
      <c r="C32" s="6">
        <f>'AT-10 E'!C31</f>
        <v>1593</v>
      </c>
      <c r="D32" s="6">
        <v>1562</v>
      </c>
      <c r="E32" s="929"/>
      <c r="F32" s="183">
        <f t="shared" si="0"/>
        <v>31</v>
      </c>
      <c r="G32" s="933"/>
      <c r="H32" s="934"/>
    </row>
    <row r="33" spans="1:9">
      <c r="A33" s="302">
        <v>24</v>
      </c>
      <c r="B33" s="303" t="s">
        <v>843</v>
      </c>
      <c r="C33" s="6">
        <f>'AT-10 E'!C32</f>
        <v>1523</v>
      </c>
      <c r="D33" s="6">
        <v>1495</v>
      </c>
      <c r="E33" s="929"/>
      <c r="F33" s="183">
        <f t="shared" si="0"/>
        <v>28</v>
      </c>
      <c r="G33" s="933"/>
      <c r="H33" s="934"/>
    </row>
    <row r="34" spans="1:9">
      <c r="A34" s="302">
        <v>25</v>
      </c>
      <c r="B34" s="303" t="s">
        <v>844</v>
      </c>
      <c r="C34" s="6">
        <f>'AT-10 E'!C33</f>
        <v>984</v>
      </c>
      <c r="D34" s="6">
        <v>974</v>
      </c>
      <c r="E34" s="929"/>
      <c r="F34" s="183">
        <f t="shared" si="0"/>
        <v>10</v>
      </c>
      <c r="G34" s="933"/>
      <c r="H34" s="934"/>
    </row>
    <row r="35" spans="1:9">
      <c r="A35" s="302">
        <v>26</v>
      </c>
      <c r="B35" s="303" t="s">
        <v>845</v>
      </c>
      <c r="C35" s="6">
        <f>'AT-10 E'!C34</f>
        <v>2085</v>
      </c>
      <c r="D35" s="6">
        <v>616</v>
      </c>
      <c r="E35" s="929"/>
      <c r="F35" s="183">
        <f t="shared" si="0"/>
        <v>1469</v>
      </c>
      <c r="G35" s="933"/>
      <c r="H35" s="934"/>
    </row>
    <row r="36" spans="1:9">
      <c r="A36" s="302">
        <v>27</v>
      </c>
      <c r="B36" s="303" t="s">
        <v>846</v>
      </c>
      <c r="C36" s="6">
        <f>'AT-10 E'!C35</f>
        <v>1354</v>
      </c>
      <c r="D36" s="6">
        <v>1293</v>
      </c>
      <c r="E36" s="929"/>
      <c r="F36" s="183">
        <f t="shared" si="0"/>
        <v>61</v>
      </c>
      <c r="G36" s="933"/>
      <c r="H36" s="934"/>
    </row>
    <row r="37" spans="1:9">
      <c r="A37" s="302">
        <v>28</v>
      </c>
      <c r="B37" s="303" t="s">
        <v>847</v>
      </c>
      <c r="C37" s="6">
        <f>'AT-10 E'!C36</f>
        <v>2016</v>
      </c>
      <c r="D37" s="6">
        <v>1960</v>
      </c>
      <c r="E37" s="929"/>
      <c r="F37" s="183">
        <f t="shared" si="0"/>
        <v>56</v>
      </c>
      <c r="G37" s="933"/>
      <c r="H37" s="934"/>
    </row>
    <row r="38" spans="1:9">
      <c r="A38" s="302">
        <v>29</v>
      </c>
      <c r="B38" s="303" t="s">
        <v>848</v>
      </c>
      <c r="C38" s="6">
        <f>'AT-10 E'!C37</f>
        <v>1492</v>
      </c>
      <c r="D38" s="6">
        <v>594</v>
      </c>
      <c r="E38" s="929"/>
      <c r="F38" s="183">
        <f t="shared" si="0"/>
        <v>898</v>
      </c>
      <c r="G38" s="933"/>
      <c r="H38" s="934"/>
    </row>
    <row r="39" spans="1:9">
      <c r="A39" s="302">
        <v>30</v>
      </c>
      <c r="B39" s="303" t="s">
        <v>849</v>
      </c>
      <c r="C39" s="6">
        <f>'AT-10 E'!C38</f>
        <v>2416</v>
      </c>
      <c r="D39" s="6">
        <v>1161</v>
      </c>
      <c r="E39" s="929"/>
      <c r="F39" s="183">
        <f t="shared" si="0"/>
        <v>1255</v>
      </c>
      <c r="G39" s="933"/>
      <c r="H39" s="934"/>
    </row>
    <row r="40" spans="1:9" ht="15" customHeight="1">
      <c r="A40" s="302">
        <v>31</v>
      </c>
      <c r="B40" s="303" t="s">
        <v>850</v>
      </c>
      <c r="C40" s="6">
        <f>'AT-10 E'!C39</f>
        <v>2411</v>
      </c>
      <c r="D40" s="6">
        <v>2354</v>
      </c>
      <c r="E40" s="929"/>
      <c r="F40" s="183">
        <f t="shared" si="0"/>
        <v>57</v>
      </c>
      <c r="G40" s="933"/>
      <c r="H40" s="934"/>
    </row>
    <row r="41" spans="1:9" ht="15" customHeight="1">
      <c r="A41" s="302">
        <v>32</v>
      </c>
      <c r="B41" s="303" t="s">
        <v>851</v>
      </c>
      <c r="C41" s="6">
        <f>'AT-10 E'!C40</f>
        <v>1478</v>
      </c>
      <c r="D41" s="6">
        <v>1386</v>
      </c>
      <c r="E41" s="930"/>
      <c r="F41" s="183">
        <f t="shared" si="0"/>
        <v>92</v>
      </c>
      <c r="G41" s="935"/>
      <c r="H41" s="936"/>
    </row>
    <row r="42" spans="1:9" ht="15" customHeight="1">
      <c r="A42" s="304"/>
      <c r="B42" s="305" t="s">
        <v>84</v>
      </c>
      <c r="C42" s="25">
        <f>'AT-10 E'!C41</f>
        <v>43205</v>
      </c>
      <c r="D42" s="25">
        <f>SUM(D10:D41)</f>
        <v>35713</v>
      </c>
      <c r="E42" s="418"/>
      <c r="F42" s="437">
        <f t="shared" si="0"/>
        <v>7492</v>
      </c>
      <c r="G42" s="278"/>
      <c r="H42" s="124"/>
    </row>
    <row r="43" spans="1:9" ht="15" customHeight="1">
      <c r="A43" s="185"/>
      <c r="B43" s="185"/>
      <c r="C43" s="185"/>
      <c r="D43" s="186"/>
      <c r="E43" s="186"/>
      <c r="F43" s="186"/>
      <c r="G43" s="274"/>
      <c r="H43" s="186"/>
    </row>
    <row r="44" spans="1:9" ht="15" customHeight="1">
      <c r="A44" s="185"/>
      <c r="B44" s="185"/>
      <c r="C44" s="185"/>
      <c r="D44" s="186"/>
      <c r="E44" s="186"/>
      <c r="F44" s="186"/>
      <c r="G44" s="859" t="s">
        <v>1026</v>
      </c>
      <c r="H44" s="859"/>
    </row>
    <row r="45" spans="1:9" ht="15" customHeight="1">
      <c r="A45" s="185"/>
      <c r="B45" s="185"/>
      <c r="C45" s="185"/>
      <c r="D45" s="199"/>
      <c r="E45" s="199"/>
      <c r="F45" s="199"/>
      <c r="G45" s="787" t="s">
        <v>1010</v>
      </c>
      <c r="H45" s="787"/>
      <c r="I45" s="489"/>
    </row>
    <row r="46" spans="1:9">
      <c r="A46" s="185"/>
      <c r="C46" s="185"/>
      <c r="D46" s="199"/>
      <c r="E46" s="199">
        <f>F42/C42*100</f>
        <v>17.340585580372643</v>
      </c>
      <c r="F46" s="199" t="s">
        <v>1025</v>
      </c>
      <c r="G46" s="199"/>
      <c r="H46" s="199"/>
    </row>
    <row r="47" spans="1:9">
      <c r="D47" s="199"/>
      <c r="E47" s="199"/>
      <c r="F47" s="199"/>
      <c r="G47" s="199"/>
      <c r="H47" s="199"/>
    </row>
    <row r="48" spans="1:9" ht="15">
      <c r="D48" s="190"/>
      <c r="E48" s="190"/>
      <c r="F48" s="190"/>
      <c r="G48" s="816" t="s">
        <v>1027</v>
      </c>
      <c r="H48" s="816"/>
    </row>
  </sheetData>
  <mergeCells count="14">
    <mergeCell ref="A2:H2"/>
    <mergeCell ref="A3:H3"/>
    <mergeCell ref="A5:H5"/>
    <mergeCell ref="D7:H7"/>
    <mergeCell ref="E10:E41"/>
    <mergeCell ref="G10:H41"/>
    <mergeCell ref="G44:H44"/>
    <mergeCell ref="G45:H45"/>
    <mergeCell ref="G48:H48"/>
    <mergeCell ref="L6:M6"/>
    <mergeCell ref="A7:A8"/>
    <mergeCell ref="B7:B8"/>
    <mergeCell ref="C7:C8"/>
    <mergeCell ref="F6:H6"/>
  </mergeCells>
  <printOptions horizontalCentered="1"/>
  <pageMargins left="0.70866141732283472" right="0.70866141732283472" top="0.23622047244094491" bottom="0" header="0.31496062992125984" footer="0.31496062992125984"/>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topLeftCell="A37" zoomScaleSheetLayoutView="86" workbookViewId="0">
      <selection activeCell="N53" sqref="N53:O53"/>
    </sheetView>
  </sheetViews>
  <sheetFormatPr defaultColWidth="9.109375" defaultRowHeight="13.2"/>
  <cols>
    <col min="1" max="1" width="10" style="12" customWidth="1"/>
    <col min="2" max="2" width="8.5546875" style="12" customWidth="1"/>
    <col min="3" max="3" width="6.6640625" style="12" customWidth="1"/>
    <col min="4" max="4" width="11.5546875" style="12" customWidth="1"/>
    <col min="5" max="5" width="8.5546875" style="12" customWidth="1"/>
    <col min="6" max="6" width="7" style="12" customWidth="1"/>
    <col min="7" max="7" width="5.88671875" style="12" customWidth="1"/>
    <col min="8" max="8" width="10.6640625" style="12" customWidth="1"/>
    <col min="9" max="9" width="6.33203125" style="12" customWidth="1"/>
    <col min="10" max="10" width="6.5546875" style="12" customWidth="1"/>
    <col min="11" max="11" width="5.33203125" style="12" customWidth="1"/>
    <col min="12" max="12" width="8.33203125" style="12" customWidth="1"/>
    <col min="13" max="13" width="8.109375" style="12" customWidth="1"/>
    <col min="14" max="14" width="7.109375" style="12" customWidth="1"/>
    <col min="15" max="15" width="10.6640625" style="12" customWidth="1"/>
    <col min="16" max="16" width="8.44140625" style="12" customWidth="1"/>
    <col min="17" max="18" width="8.5546875" style="12" customWidth="1"/>
    <col min="19" max="19" width="10.5546875" style="12" customWidth="1"/>
    <col min="20" max="20" width="9.109375" style="12"/>
    <col min="21" max="21" width="11.33203125" style="12" customWidth="1"/>
    <col min="22" max="16384" width="9.109375" style="12"/>
  </cols>
  <sheetData>
    <row r="1" spans="1:19">
      <c r="A1" s="12" t="s">
        <v>11</v>
      </c>
      <c r="H1" s="708"/>
      <c r="I1" s="708"/>
      <c r="R1" s="703" t="s">
        <v>51</v>
      </c>
      <c r="S1" s="703"/>
    </row>
    <row r="2" spans="1:19" s="11" customFormat="1" ht="15.6">
      <c r="A2" s="704" t="s">
        <v>0</v>
      </c>
      <c r="B2" s="704"/>
      <c r="C2" s="704"/>
      <c r="D2" s="704"/>
      <c r="E2" s="704"/>
      <c r="F2" s="704"/>
      <c r="G2" s="704"/>
      <c r="H2" s="704"/>
      <c r="I2" s="704"/>
      <c r="J2" s="704"/>
      <c r="K2" s="704"/>
      <c r="L2" s="704"/>
      <c r="M2" s="704"/>
      <c r="N2" s="704"/>
      <c r="O2" s="704"/>
      <c r="P2" s="704"/>
      <c r="Q2" s="704"/>
      <c r="R2" s="704"/>
      <c r="S2" s="704"/>
    </row>
    <row r="3" spans="1:19" s="11" customFormat="1" ht="20.25" customHeight="1">
      <c r="A3" s="705" t="s">
        <v>652</v>
      </c>
      <c r="B3" s="705"/>
      <c r="C3" s="705"/>
      <c r="D3" s="705"/>
      <c r="E3" s="705"/>
      <c r="F3" s="705"/>
      <c r="G3" s="705"/>
      <c r="H3" s="705"/>
      <c r="I3" s="705"/>
      <c r="J3" s="705"/>
      <c r="K3" s="705"/>
      <c r="L3" s="705"/>
      <c r="M3" s="705"/>
      <c r="N3" s="705"/>
      <c r="O3" s="705"/>
      <c r="P3" s="705"/>
      <c r="Q3" s="705"/>
      <c r="R3" s="705"/>
      <c r="S3" s="705"/>
    </row>
    <row r="5" spans="1:19" s="11" customFormat="1" ht="15.6">
      <c r="A5" s="706" t="s">
        <v>653</v>
      </c>
      <c r="B5" s="706"/>
      <c r="C5" s="706"/>
      <c r="D5" s="706"/>
      <c r="E5" s="706"/>
      <c r="F5" s="706"/>
      <c r="G5" s="706"/>
      <c r="H5" s="706"/>
      <c r="I5" s="706"/>
      <c r="J5" s="706"/>
      <c r="K5" s="706"/>
      <c r="L5" s="706"/>
      <c r="M5" s="706"/>
      <c r="N5" s="706"/>
      <c r="O5" s="706"/>
      <c r="P5" s="706"/>
      <c r="Q5" s="706"/>
      <c r="R5" s="706"/>
      <c r="S5" s="706"/>
    </row>
    <row r="6" spans="1:19">
      <c r="A6" s="707" t="s">
        <v>938</v>
      </c>
      <c r="B6" s="707"/>
    </row>
    <row r="7" spans="1:19">
      <c r="A7" s="707" t="s">
        <v>164</v>
      </c>
      <c r="B7" s="707"/>
      <c r="C7" s="707"/>
      <c r="D7" s="707"/>
      <c r="E7" s="707"/>
      <c r="F7" s="707"/>
      <c r="G7" s="707"/>
      <c r="H7" s="707"/>
      <c r="I7" s="707"/>
      <c r="R7" s="26"/>
      <c r="S7" s="26"/>
    </row>
    <row r="9" spans="1:19" ht="18" customHeight="1">
      <c r="A9" s="541" t="s">
        <v>296</v>
      </c>
      <c r="B9" s="679" t="s">
        <v>38</v>
      </c>
      <c r="C9" s="679"/>
      <c r="D9" s="679" t="s">
        <v>39</v>
      </c>
      <c r="E9" s="679"/>
      <c r="F9" s="679" t="s">
        <v>40</v>
      </c>
      <c r="G9" s="679"/>
      <c r="H9" s="709" t="s">
        <v>41</v>
      </c>
      <c r="I9" s="709"/>
      <c r="J9" s="679" t="s">
        <v>42</v>
      </c>
      <c r="K9" s="679"/>
      <c r="L9" s="22" t="s">
        <v>15</v>
      </c>
    </row>
    <row r="10" spans="1:19" s="58" customFormat="1" ht="13.5" customHeight="1">
      <c r="A10" s="503">
        <v>1</v>
      </c>
      <c r="B10" s="694">
        <v>2</v>
      </c>
      <c r="C10" s="694"/>
      <c r="D10" s="694">
        <v>3</v>
      </c>
      <c r="E10" s="694"/>
      <c r="F10" s="694">
        <v>4</v>
      </c>
      <c r="G10" s="694"/>
      <c r="H10" s="694">
        <v>5</v>
      </c>
      <c r="I10" s="694"/>
      <c r="J10" s="694">
        <v>6</v>
      </c>
      <c r="K10" s="694"/>
      <c r="L10" s="503">
        <v>7</v>
      </c>
    </row>
    <row r="11" spans="1:19">
      <c r="A11" s="502" t="s">
        <v>43</v>
      </c>
      <c r="B11" s="678">
        <v>4132</v>
      </c>
      <c r="C11" s="678"/>
      <c r="D11" s="678">
        <v>422</v>
      </c>
      <c r="E11" s="678"/>
      <c r="F11" s="678">
        <v>10921</v>
      </c>
      <c r="G11" s="678"/>
      <c r="H11" s="678">
        <v>858</v>
      </c>
      <c r="I11" s="678"/>
      <c r="J11" s="678">
        <v>3521</v>
      </c>
      <c r="K11" s="678"/>
      <c r="L11" s="502">
        <f>SUM(B11:K11)</f>
        <v>19854</v>
      </c>
    </row>
    <row r="12" spans="1:19">
      <c r="A12" s="502" t="s">
        <v>44</v>
      </c>
      <c r="B12" s="678">
        <v>19934</v>
      </c>
      <c r="C12" s="678"/>
      <c r="D12" s="678">
        <v>2078</v>
      </c>
      <c r="E12" s="678"/>
      <c r="F12" s="678">
        <v>58418</v>
      </c>
      <c r="G12" s="678"/>
      <c r="H12" s="678">
        <v>5837</v>
      </c>
      <c r="I12" s="678"/>
      <c r="J12" s="678">
        <v>22009</v>
      </c>
      <c r="K12" s="678"/>
      <c r="L12" s="502">
        <f t="shared" ref="L12:L13" si="0">SUM(B12:K12)</f>
        <v>108276</v>
      </c>
    </row>
    <row r="13" spans="1:19">
      <c r="A13" s="502" t="s">
        <v>15</v>
      </c>
      <c r="B13" s="665">
        <f>SUM(B11:B12)</f>
        <v>24066</v>
      </c>
      <c r="C13" s="665"/>
      <c r="D13" s="665">
        <f>SUM(D11:D12)</f>
        <v>2500</v>
      </c>
      <c r="E13" s="665"/>
      <c r="F13" s="665">
        <f t="shared" ref="F13" si="1">SUM(F11:F12)</f>
        <v>69339</v>
      </c>
      <c r="G13" s="665"/>
      <c r="H13" s="665">
        <f t="shared" ref="H13" si="2">SUM(H11:H12)</f>
        <v>6695</v>
      </c>
      <c r="I13" s="665"/>
      <c r="J13" s="665">
        <f t="shared" ref="J13" si="3">SUM(J11:J12)</f>
        <v>25530</v>
      </c>
      <c r="K13" s="665"/>
      <c r="L13" s="502">
        <f t="shared" si="0"/>
        <v>128130</v>
      </c>
    </row>
    <row r="14" spans="1:19">
      <c r="A14" s="9"/>
      <c r="B14" s="9"/>
      <c r="C14" s="9"/>
      <c r="D14" s="9"/>
      <c r="E14" s="9"/>
      <c r="F14" s="9"/>
      <c r="G14" s="9"/>
      <c r="H14" s="9"/>
      <c r="I14" s="9"/>
      <c r="J14" s="9"/>
      <c r="K14" s="9"/>
      <c r="L14" s="9"/>
    </row>
    <row r="15" spans="1:19">
      <c r="A15" s="695" t="s">
        <v>434</v>
      </c>
      <c r="B15" s="695"/>
      <c r="C15" s="695"/>
      <c r="D15" s="695"/>
      <c r="E15" s="695"/>
      <c r="F15" s="695"/>
      <c r="G15" s="695"/>
      <c r="H15" s="9"/>
      <c r="I15" s="9"/>
      <c r="J15" s="9"/>
      <c r="K15" s="9"/>
      <c r="L15" s="9"/>
    </row>
    <row r="16" spans="1:19" ht="12.75" customHeight="1">
      <c r="A16" s="697" t="s">
        <v>172</v>
      </c>
      <c r="B16" s="698"/>
      <c r="C16" s="696" t="s">
        <v>200</v>
      </c>
      <c r="D16" s="696"/>
      <c r="E16" s="502" t="s">
        <v>15</v>
      </c>
      <c r="I16" s="9"/>
      <c r="J16" s="9"/>
      <c r="K16" s="9"/>
      <c r="L16" s="9"/>
    </row>
    <row r="17" spans="1:20">
      <c r="A17" s="675">
        <v>600</v>
      </c>
      <c r="B17" s="677"/>
      <c r="C17" s="675">
        <v>400</v>
      </c>
      <c r="D17" s="677"/>
      <c r="E17" s="502">
        <f>SUM(A17:D17)</f>
        <v>1000</v>
      </c>
      <c r="I17" s="9"/>
      <c r="J17" s="9"/>
      <c r="K17" s="9"/>
      <c r="L17" s="9"/>
    </row>
    <row r="18" spans="1:20">
      <c r="A18" s="675"/>
      <c r="B18" s="677"/>
      <c r="C18" s="675"/>
      <c r="D18" s="677"/>
      <c r="E18" s="511"/>
      <c r="I18" s="9"/>
      <c r="J18" s="9"/>
      <c r="K18" s="9"/>
      <c r="L18" s="9"/>
    </row>
    <row r="19" spans="1:20" ht="26.4">
      <c r="A19" s="546" t="s">
        <v>947</v>
      </c>
      <c r="B19" s="690" t="s">
        <v>948</v>
      </c>
      <c r="C19" s="690"/>
      <c r="D19" s="546" t="s">
        <v>949</v>
      </c>
      <c r="E19" s="512"/>
      <c r="I19" s="9"/>
      <c r="J19" s="9"/>
      <c r="K19" s="9"/>
      <c r="L19" s="9"/>
    </row>
    <row r="20" spans="1:20" ht="25.5" customHeight="1">
      <c r="A20" s="509" t="s">
        <v>950</v>
      </c>
      <c r="B20" s="699" t="s">
        <v>951</v>
      </c>
      <c r="C20" s="699"/>
      <c r="D20" s="510" t="s">
        <v>952</v>
      </c>
      <c r="E20" s="512"/>
      <c r="I20" s="9"/>
      <c r="J20" s="9"/>
      <c r="K20" s="9"/>
      <c r="L20" s="9"/>
    </row>
    <row r="21" spans="1:20" ht="25.5" customHeight="1">
      <c r="A21" s="509" t="s">
        <v>953</v>
      </c>
      <c r="B21" s="699" t="s">
        <v>954</v>
      </c>
      <c r="C21" s="699"/>
      <c r="D21" s="510" t="s">
        <v>955</v>
      </c>
      <c r="E21" s="512"/>
      <c r="I21" s="9"/>
      <c r="J21" s="9"/>
      <c r="K21" s="9"/>
      <c r="L21" s="9"/>
    </row>
    <row r="22" spans="1:20" ht="27.75" customHeight="1">
      <c r="A22" s="509" t="s">
        <v>956</v>
      </c>
      <c r="B22" s="699" t="s">
        <v>957</v>
      </c>
      <c r="C22" s="699"/>
      <c r="D22" s="510" t="s">
        <v>958</v>
      </c>
      <c r="E22" s="512"/>
      <c r="I22" s="9"/>
      <c r="J22" s="9"/>
      <c r="K22" s="9"/>
      <c r="L22" s="9"/>
    </row>
    <row r="23" spans="1:20">
      <c r="A23" s="9"/>
      <c r="B23" s="9"/>
      <c r="C23" s="9"/>
      <c r="D23" s="9"/>
      <c r="E23" s="9"/>
      <c r="I23" s="9"/>
      <c r="J23" s="9"/>
      <c r="K23" s="9"/>
      <c r="L23" s="9"/>
    </row>
    <row r="25" spans="1:20">
      <c r="A25" s="701" t="s">
        <v>165</v>
      </c>
      <c r="B25" s="701"/>
      <c r="C25" s="701"/>
      <c r="D25" s="701"/>
      <c r="E25" s="701"/>
      <c r="F25" s="701"/>
      <c r="G25" s="701"/>
      <c r="H25" s="701"/>
      <c r="I25" s="701"/>
      <c r="J25" s="701"/>
      <c r="K25" s="701"/>
      <c r="L25" s="701"/>
      <c r="M25" s="701"/>
      <c r="N25" s="701"/>
      <c r="O25" s="701"/>
      <c r="P25" s="701"/>
      <c r="Q25" s="701"/>
      <c r="R25" s="701"/>
      <c r="S25" s="701"/>
    </row>
    <row r="26" spans="1:20">
      <c r="A26" s="690" t="s">
        <v>19</v>
      </c>
      <c r="B26" s="690" t="s">
        <v>45</v>
      </c>
      <c r="C26" s="690"/>
      <c r="D26" s="690"/>
      <c r="E26" s="702" t="s">
        <v>20</v>
      </c>
      <c r="F26" s="702"/>
      <c r="G26" s="702"/>
      <c r="H26" s="702"/>
      <c r="I26" s="702"/>
      <c r="J26" s="702"/>
      <c r="K26" s="702"/>
      <c r="L26" s="702"/>
      <c r="M26" s="702" t="s">
        <v>21</v>
      </c>
      <c r="N26" s="702"/>
      <c r="O26" s="702"/>
      <c r="P26" s="702"/>
      <c r="Q26" s="702"/>
      <c r="R26" s="702"/>
      <c r="S26" s="702"/>
      <c r="T26" s="702"/>
    </row>
    <row r="27" spans="1:20" ht="25.5" customHeight="1">
      <c r="A27" s="690"/>
      <c r="B27" s="690"/>
      <c r="C27" s="690"/>
      <c r="D27" s="690"/>
      <c r="E27" s="688" t="s">
        <v>129</v>
      </c>
      <c r="F27" s="689"/>
      <c r="G27" s="688" t="s">
        <v>166</v>
      </c>
      <c r="H27" s="689"/>
      <c r="I27" s="690" t="s">
        <v>46</v>
      </c>
      <c r="J27" s="690"/>
      <c r="K27" s="688" t="s">
        <v>88</v>
      </c>
      <c r="L27" s="689"/>
      <c r="M27" s="688" t="s">
        <v>89</v>
      </c>
      <c r="N27" s="689"/>
      <c r="O27" s="688" t="s">
        <v>166</v>
      </c>
      <c r="P27" s="689"/>
      <c r="Q27" s="690" t="s">
        <v>46</v>
      </c>
      <c r="R27" s="690"/>
      <c r="S27" s="690" t="s">
        <v>88</v>
      </c>
      <c r="T27" s="690"/>
    </row>
    <row r="28" spans="1:20" s="58" customFormat="1">
      <c r="A28" s="503">
        <v>1</v>
      </c>
      <c r="B28" s="691">
        <v>2</v>
      </c>
      <c r="C28" s="692"/>
      <c r="D28" s="693"/>
      <c r="E28" s="691">
        <v>3</v>
      </c>
      <c r="F28" s="693"/>
      <c r="G28" s="691">
        <v>4</v>
      </c>
      <c r="H28" s="693"/>
      <c r="I28" s="694">
        <v>5</v>
      </c>
      <c r="J28" s="694"/>
      <c r="K28" s="694">
        <v>6</v>
      </c>
      <c r="L28" s="694"/>
      <c r="M28" s="691">
        <v>3</v>
      </c>
      <c r="N28" s="693"/>
      <c r="O28" s="691">
        <v>4</v>
      </c>
      <c r="P28" s="693"/>
      <c r="Q28" s="694">
        <v>5</v>
      </c>
      <c r="R28" s="694"/>
      <c r="S28" s="694">
        <v>6</v>
      </c>
      <c r="T28" s="694"/>
    </row>
    <row r="29" spans="1:20">
      <c r="A29" s="504">
        <v>1</v>
      </c>
      <c r="B29" s="685" t="s">
        <v>496</v>
      </c>
      <c r="C29" s="686"/>
      <c r="D29" s="687"/>
      <c r="E29" s="680">
        <v>100</v>
      </c>
      <c r="F29" s="681"/>
      <c r="G29" s="675" t="s">
        <v>360</v>
      </c>
      <c r="H29" s="677"/>
      <c r="I29" s="684">
        <v>346</v>
      </c>
      <c r="J29" s="684"/>
      <c r="K29" s="678">
        <v>6.4</v>
      </c>
      <c r="L29" s="678"/>
      <c r="M29" s="680">
        <v>150</v>
      </c>
      <c r="N29" s="681"/>
      <c r="O29" s="675" t="s">
        <v>360</v>
      </c>
      <c r="P29" s="677"/>
      <c r="Q29" s="684">
        <v>519</v>
      </c>
      <c r="R29" s="684"/>
      <c r="S29" s="678">
        <v>9.6</v>
      </c>
      <c r="T29" s="678"/>
    </row>
    <row r="30" spans="1:20">
      <c r="A30" s="504">
        <v>2</v>
      </c>
      <c r="B30" s="652" t="s">
        <v>47</v>
      </c>
      <c r="C30" s="653"/>
      <c r="D30" s="654"/>
      <c r="E30" s="682">
        <v>15</v>
      </c>
      <c r="F30" s="683"/>
      <c r="G30" s="680">
        <v>0.64</v>
      </c>
      <c r="H30" s="681"/>
      <c r="I30" s="684">
        <v>60.15</v>
      </c>
      <c r="J30" s="684"/>
      <c r="K30" s="678">
        <v>3.35</v>
      </c>
      <c r="L30" s="678"/>
      <c r="M30" s="682">
        <v>15</v>
      </c>
      <c r="N30" s="683"/>
      <c r="O30" s="680">
        <v>0.64</v>
      </c>
      <c r="P30" s="681"/>
      <c r="Q30" s="684">
        <v>60.15</v>
      </c>
      <c r="R30" s="684"/>
      <c r="S30" s="678">
        <v>3.35</v>
      </c>
      <c r="T30" s="678"/>
    </row>
    <row r="31" spans="1:20" ht="19.2" customHeight="1">
      <c r="A31" s="504">
        <v>3</v>
      </c>
      <c r="B31" s="652" t="s">
        <v>167</v>
      </c>
      <c r="C31" s="653"/>
      <c r="D31" s="654"/>
      <c r="E31" s="682">
        <v>50</v>
      </c>
      <c r="F31" s="683"/>
      <c r="G31" s="680">
        <v>0.77</v>
      </c>
      <c r="H31" s="681"/>
      <c r="I31" s="684">
        <v>37.799999999999997</v>
      </c>
      <c r="J31" s="684"/>
      <c r="K31" s="678">
        <v>1.62</v>
      </c>
      <c r="L31" s="678"/>
      <c r="M31" s="682">
        <v>60</v>
      </c>
      <c r="N31" s="683"/>
      <c r="O31" s="680">
        <v>0.87</v>
      </c>
      <c r="P31" s="681"/>
      <c r="Q31" s="684">
        <v>45.36</v>
      </c>
      <c r="R31" s="684"/>
      <c r="S31" s="678">
        <v>1.94</v>
      </c>
      <c r="T31" s="678"/>
    </row>
    <row r="32" spans="1:20" ht="12.75" customHeight="1">
      <c r="A32" s="504">
        <v>4</v>
      </c>
      <c r="B32" s="652" t="s">
        <v>48</v>
      </c>
      <c r="C32" s="653"/>
      <c r="D32" s="654"/>
      <c r="E32" s="682">
        <v>5</v>
      </c>
      <c r="F32" s="683"/>
      <c r="G32" s="680">
        <v>0.22</v>
      </c>
      <c r="H32" s="681"/>
      <c r="I32" s="684">
        <v>27</v>
      </c>
      <c r="J32" s="684"/>
      <c r="K32" s="678">
        <v>0</v>
      </c>
      <c r="L32" s="678"/>
      <c r="M32" s="682">
        <v>7.5</v>
      </c>
      <c r="N32" s="683"/>
      <c r="O32" s="680">
        <v>0.22</v>
      </c>
      <c r="P32" s="681"/>
      <c r="Q32" s="684">
        <v>27</v>
      </c>
      <c r="R32" s="684"/>
      <c r="S32" s="678">
        <v>0</v>
      </c>
      <c r="T32" s="678"/>
    </row>
    <row r="33" spans="1:20" ht="33.75" customHeight="1">
      <c r="A33" s="504">
        <v>5</v>
      </c>
      <c r="B33" s="652" t="s">
        <v>49</v>
      </c>
      <c r="C33" s="653"/>
      <c r="D33" s="654"/>
      <c r="E33" s="680">
        <v>1.9</v>
      </c>
      <c r="F33" s="681"/>
      <c r="G33" s="680">
        <v>0.32</v>
      </c>
      <c r="H33" s="681"/>
      <c r="I33" s="684">
        <v>0</v>
      </c>
      <c r="J33" s="684"/>
      <c r="K33" s="678">
        <v>0</v>
      </c>
      <c r="L33" s="678"/>
      <c r="M33" s="680">
        <v>2.2999999999999998</v>
      </c>
      <c r="N33" s="681"/>
      <c r="O33" s="680">
        <v>0.32</v>
      </c>
      <c r="P33" s="681"/>
      <c r="Q33" s="684">
        <v>0</v>
      </c>
      <c r="R33" s="684"/>
      <c r="S33" s="678">
        <v>0</v>
      </c>
      <c r="T33" s="678"/>
    </row>
    <row r="34" spans="1:20" ht="15.75" customHeight="1">
      <c r="A34" s="504">
        <v>6</v>
      </c>
      <c r="B34" s="652" t="s">
        <v>50</v>
      </c>
      <c r="C34" s="653"/>
      <c r="D34" s="654"/>
      <c r="E34" s="680">
        <v>0</v>
      </c>
      <c r="F34" s="681"/>
      <c r="G34" s="680">
        <v>0.45</v>
      </c>
      <c r="H34" s="681"/>
      <c r="I34" s="684">
        <v>0</v>
      </c>
      <c r="J34" s="684"/>
      <c r="K34" s="678">
        <v>0</v>
      </c>
      <c r="L34" s="678"/>
      <c r="M34" s="680">
        <v>0</v>
      </c>
      <c r="N34" s="681"/>
      <c r="O34" s="680">
        <v>0.45</v>
      </c>
      <c r="P34" s="681"/>
      <c r="Q34" s="684">
        <v>0</v>
      </c>
      <c r="R34" s="684"/>
      <c r="S34" s="678">
        <v>0</v>
      </c>
      <c r="T34" s="678"/>
    </row>
    <row r="35" spans="1:20" ht="27.75" customHeight="1">
      <c r="A35" s="504">
        <v>7</v>
      </c>
      <c r="B35" s="652" t="s">
        <v>859</v>
      </c>
      <c r="C35" s="653"/>
      <c r="D35" s="654"/>
      <c r="E35" s="711">
        <v>20</v>
      </c>
      <c r="F35" s="712"/>
      <c r="G35" s="680">
        <v>0.28999999999999998</v>
      </c>
      <c r="H35" s="681"/>
      <c r="I35" s="713">
        <v>9.9</v>
      </c>
      <c r="J35" s="714"/>
      <c r="K35" s="680">
        <v>0.59</v>
      </c>
      <c r="L35" s="681"/>
      <c r="M35" s="680">
        <v>20</v>
      </c>
      <c r="N35" s="681"/>
      <c r="O35" s="680">
        <v>0.28999999999999998</v>
      </c>
      <c r="P35" s="681"/>
      <c r="Q35" s="713">
        <v>9.9</v>
      </c>
      <c r="R35" s="714"/>
      <c r="S35" s="680">
        <v>0.59</v>
      </c>
      <c r="T35" s="681"/>
    </row>
    <row r="36" spans="1:20">
      <c r="A36" s="504">
        <v>8</v>
      </c>
      <c r="B36" s="652" t="s">
        <v>860</v>
      </c>
      <c r="C36" s="653"/>
      <c r="D36" s="654"/>
      <c r="E36" s="680">
        <v>20</v>
      </c>
      <c r="F36" s="681"/>
      <c r="G36" s="680">
        <v>0.08</v>
      </c>
      <c r="H36" s="681"/>
      <c r="I36" s="713">
        <v>2.77</v>
      </c>
      <c r="J36" s="714"/>
      <c r="K36" s="680">
        <v>0.05</v>
      </c>
      <c r="L36" s="681"/>
      <c r="M36" s="680">
        <v>20</v>
      </c>
      <c r="N36" s="681"/>
      <c r="O36" s="680">
        <v>0.08</v>
      </c>
      <c r="P36" s="681"/>
      <c r="Q36" s="713">
        <v>2.77</v>
      </c>
      <c r="R36" s="714"/>
      <c r="S36" s="680">
        <v>0.05</v>
      </c>
      <c r="T36" s="681"/>
    </row>
    <row r="37" spans="1:20">
      <c r="A37" s="504">
        <v>9</v>
      </c>
      <c r="B37" s="715" t="s">
        <v>861</v>
      </c>
      <c r="C37" s="715"/>
      <c r="D37" s="715"/>
      <c r="E37" s="678" t="s">
        <v>862</v>
      </c>
      <c r="F37" s="678"/>
      <c r="G37" s="678">
        <v>4.34</v>
      </c>
      <c r="H37" s="678"/>
      <c r="I37" s="684">
        <v>79.58</v>
      </c>
      <c r="J37" s="684"/>
      <c r="K37" s="678">
        <v>6.11</v>
      </c>
      <c r="L37" s="678"/>
      <c r="M37" s="678" t="s">
        <v>862</v>
      </c>
      <c r="N37" s="678"/>
      <c r="O37" s="678">
        <v>4.34</v>
      </c>
      <c r="P37" s="678"/>
      <c r="Q37" s="684">
        <v>79.58</v>
      </c>
      <c r="R37" s="684"/>
      <c r="S37" s="678">
        <v>6.11</v>
      </c>
      <c r="T37" s="678"/>
    </row>
    <row r="38" spans="1:20">
      <c r="A38" s="504"/>
      <c r="B38" s="679" t="s">
        <v>15</v>
      </c>
      <c r="C38" s="679"/>
      <c r="D38" s="679"/>
      <c r="E38" s="665"/>
      <c r="F38" s="665"/>
      <c r="G38" s="665">
        <f>SUM(G30:G37)</f>
        <v>7.11</v>
      </c>
      <c r="H38" s="665"/>
      <c r="I38" s="710">
        <f>SUM(I29:I37)</f>
        <v>563.19999999999993</v>
      </c>
      <c r="J38" s="710"/>
      <c r="K38" s="665">
        <f>SUM(K29:K37)</f>
        <v>18.12</v>
      </c>
      <c r="L38" s="665"/>
      <c r="M38" s="665"/>
      <c r="N38" s="665"/>
      <c r="O38" s="665">
        <f>SUM(O30:O37)</f>
        <v>7.21</v>
      </c>
      <c r="P38" s="665"/>
      <c r="Q38" s="710">
        <f>SUM(Q29:Q37)</f>
        <v>743.76</v>
      </c>
      <c r="R38" s="710"/>
      <c r="S38" s="665">
        <f>SUM(S29:S37)</f>
        <v>21.64</v>
      </c>
      <c r="T38" s="665"/>
    </row>
    <row r="39" spans="1:20">
      <c r="A39" s="102"/>
      <c r="B39" s="103"/>
      <c r="C39" s="103"/>
      <c r="D39" s="103"/>
      <c r="E39" s="9"/>
      <c r="F39" s="9"/>
      <c r="G39" s="9"/>
      <c r="H39" s="9"/>
      <c r="I39" s="9"/>
      <c r="J39" s="9"/>
      <c r="K39" s="9"/>
      <c r="L39" s="9"/>
      <c r="M39" s="9"/>
      <c r="N39" s="9"/>
      <c r="O39" s="9"/>
      <c r="P39" s="9"/>
      <c r="Q39" s="9"/>
      <c r="R39" s="9"/>
      <c r="S39" s="9"/>
      <c r="T39" s="9"/>
    </row>
    <row r="40" spans="1:20">
      <c r="A40" s="241" t="s">
        <v>413</v>
      </c>
      <c r="B40" s="655" t="s">
        <v>472</v>
      </c>
      <c r="C40" s="655"/>
      <c r="D40" s="655"/>
      <c r="E40" s="655"/>
      <c r="F40" s="655"/>
      <c r="G40" s="655"/>
      <c r="H40" s="655"/>
      <c r="I40" s="9"/>
      <c r="J40" s="9"/>
      <c r="K40" s="9"/>
      <c r="L40" s="9"/>
      <c r="M40" s="9"/>
      <c r="N40" s="9"/>
      <c r="O40" s="9"/>
      <c r="P40" s="9"/>
      <c r="Q40" s="9"/>
      <c r="R40" s="9"/>
      <c r="S40" s="9"/>
      <c r="T40" s="9"/>
    </row>
    <row r="41" spans="1:20">
      <c r="A41" s="241"/>
      <c r="B41" s="103"/>
      <c r="C41" s="103"/>
      <c r="D41" s="103"/>
      <c r="E41" s="9"/>
      <c r="F41" s="9"/>
      <c r="G41" s="9"/>
      <c r="H41" s="9"/>
      <c r="I41" s="9"/>
      <c r="J41" s="9"/>
      <c r="K41" s="9"/>
      <c r="L41" s="9"/>
      <c r="M41" s="9"/>
      <c r="N41" s="9"/>
      <c r="O41" s="9"/>
      <c r="P41" s="9"/>
      <c r="Q41" s="9"/>
      <c r="R41" s="9"/>
      <c r="S41" s="9"/>
      <c r="T41" s="9"/>
    </row>
    <row r="42" spans="1:20" s="26" customFormat="1">
      <c r="A42" s="719" t="s">
        <v>19</v>
      </c>
      <c r="B42" s="656" t="s">
        <v>414</v>
      </c>
      <c r="C42" s="657"/>
      <c r="D42" s="658"/>
      <c r="E42" s="662" t="s">
        <v>20</v>
      </c>
      <c r="F42" s="663"/>
      <c r="G42" s="663"/>
      <c r="H42" s="663"/>
      <c r="I42" s="663"/>
      <c r="J42" s="664"/>
      <c r="K42" s="665" t="s">
        <v>21</v>
      </c>
      <c r="L42" s="665"/>
      <c r="M42" s="665"/>
      <c r="N42" s="665"/>
      <c r="O42" s="665"/>
      <c r="P42" s="665"/>
      <c r="Q42" s="700"/>
      <c r="R42" s="700"/>
      <c r="S42" s="700"/>
      <c r="T42" s="700"/>
    </row>
    <row r="43" spans="1:20">
      <c r="A43" s="720"/>
      <c r="B43" s="659"/>
      <c r="C43" s="660"/>
      <c r="D43" s="661"/>
      <c r="E43" s="675" t="s">
        <v>431</v>
      </c>
      <c r="F43" s="677"/>
      <c r="G43" s="675" t="s">
        <v>432</v>
      </c>
      <c r="H43" s="677"/>
      <c r="I43" s="675" t="s">
        <v>433</v>
      </c>
      <c r="J43" s="677"/>
      <c r="K43" s="665" t="s">
        <v>431</v>
      </c>
      <c r="L43" s="665"/>
      <c r="M43" s="665" t="s">
        <v>432</v>
      </c>
      <c r="N43" s="665"/>
      <c r="O43" s="665" t="s">
        <v>433</v>
      </c>
      <c r="P43" s="665"/>
      <c r="Q43" s="9"/>
      <c r="R43" s="9"/>
      <c r="S43" s="9"/>
      <c r="T43" s="9"/>
    </row>
    <row r="44" spans="1:20">
      <c r="A44" s="504">
        <v>1</v>
      </c>
      <c r="B44" s="675"/>
      <c r="C44" s="676"/>
      <c r="D44" s="677"/>
      <c r="E44" s="666" t="s">
        <v>945</v>
      </c>
      <c r="F44" s="667"/>
      <c r="G44" s="667"/>
      <c r="H44" s="667"/>
      <c r="I44" s="667"/>
      <c r="J44" s="667"/>
      <c r="K44" s="667"/>
      <c r="L44" s="667"/>
      <c r="M44" s="667"/>
      <c r="N44" s="667"/>
      <c r="O44" s="667"/>
      <c r="P44" s="668"/>
      <c r="Q44" s="9"/>
      <c r="R44" s="9"/>
      <c r="S44" s="9"/>
      <c r="T44" s="9"/>
    </row>
    <row r="45" spans="1:20">
      <c r="A45" s="504">
        <v>2</v>
      </c>
      <c r="B45" s="675"/>
      <c r="C45" s="676"/>
      <c r="D45" s="677"/>
      <c r="E45" s="669"/>
      <c r="F45" s="670"/>
      <c r="G45" s="670"/>
      <c r="H45" s="670"/>
      <c r="I45" s="670"/>
      <c r="J45" s="670"/>
      <c r="K45" s="670"/>
      <c r="L45" s="670"/>
      <c r="M45" s="670"/>
      <c r="N45" s="670"/>
      <c r="O45" s="670"/>
      <c r="P45" s="671"/>
      <c r="Q45" s="9"/>
      <c r="R45" s="9"/>
      <c r="S45" s="9"/>
      <c r="T45" s="9"/>
    </row>
    <row r="46" spans="1:20" ht="12.75" customHeight="1">
      <c r="A46" s="504">
        <v>3</v>
      </c>
      <c r="B46" s="675"/>
      <c r="C46" s="676"/>
      <c r="D46" s="677"/>
      <c r="E46" s="669"/>
      <c r="F46" s="670"/>
      <c r="G46" s="670"/>
      <c r="H46" s="670"/>
      <c r="I46" s="670"/>
      <c r="J46" s="670"/>
      <c r="K46" s="670"/>
      <c r="L46" s="670"/>
      <c r="M46" s="670"/>
      <c r="N46" s="670"/>
      <c r="O46" s="670"/>
      <c r="P46" s="671"/>
      <c r="Q46" s="9"/>
      <c r="R46" s="9"/>
      <c r="S46" s="9"/>
      <c r="T46" s="9"/>
    </row>
    <row r="47" spans="1:20">
      <c r="A47" s="504">
        <v>4</v>
      </c>
      <c r="B47" s="662"/>
      <c r="C47" s="663"/>
      <c r="D47" s="664"/>
      <c r="E47" s="672"/>
      <c r="F47" s="673"/>
      <c r="G47" s="673"/>
      <c r="H47" s="673"/>
      <c r="I47" s="673"/>
      <c r="J47" s="673"/>
      <c r="K47" s="673"/>
      <c r="L47" s="673"/>
      <c r="M47" s="673"/>
      <c r="N47" s="673"/>
      <c r="O47" s="673"/>
      <c r="P47" s="674"/>
      <c r="Q47" s="9"/>
      <c r="R47" s="9"/>
      <c r="S47" s="9"/>
      <c r="T47" s="9"/>
    </row>
    <row r="50" spans="1:21" ht="13.95" customHeight="1">
      <c r="A50" s="716" t="s">
        <v>959</v>
      </c>
      <c r="B50" s="716"/>
      <c r="C50" s="716"/>
      <c r="D50" s="716"/>
      <c r="E50" s="716"/>
      <c r="F50" s="716"/>
      <c r="G50" s="716"/>
      <c r="H50" s="716"/>
      <c r="I50" s="716"/>
      <c r="L50" s="716" t="s">
        <v>960</v>
      </c>
      <c r="M50" s="716"/>
      <c r="N50" s="716"/>
      <c r="O50" s="716"/>
      <c r="P50" s="716"/>
      <c r="Q50" s="716"/>
      <c r="R50" s="716"/>
      <c r="S50" s="716"/>
      <c r="T50" s="716"/>
    </row>
    <row r="51" spans="1:21" ht="13.95" customHeight="1">
      <c r="A51" s="646" t="s">
        <v>53</v>
      </c>
      <c r="B51" s="646" t="s">
        <v>20</v>
      </c>
      <c r="C51" s="646"/>
      <c r="D51" s="646"/>
      <c r="E51" s="647" t="s">
        <v>21</v>
      </c>
      <c r="F51" s="647"/>
      <c r="G51" s="647"/>
      <c r="H51" s="717" t="s">
        <v>142</v>
      </c>
      <c r="I51"/>
      <c r="L51" s="646" t="s">
        <v>53</v>
      </c>
      <c r="M51" s="646" t="s">
        <v>20</v>
      </c>
      <c r="N51" s="646"/>
      <c r="O51" s="646"/>
      <c r="P51" s="646"/>
      <c r="Q51" s="647" t="s">
        <v>21</v>
      </c>
      <c r="R51" s="647"/>
      <c r="S51" s="647"/>
      <c r="T51" s="647"/>
      <c r="U51" s="647" t="s">
        <v>142</v>
      </c>
    </row>
    <row r="52" spans="1:21" ht="41.25" customHeight="1">
      <c r="A52" s="646"/>
      <c r="B52" s="553" t="s">
        <v>168</v>
      </c>
      <c r="C52" s="554" t="s">
        <v>95</v>
      </c>
      <c r="D52" s="553" t="s">
        <v>15</v>
      </c>
      <c r="E52" s="553" t="s">
        <v>168</v>
      </c>
      <c r="F52" s="554" t="s">
        <v>95</v>
      </c>
      <c r="G52" s="553" t="s">
        <v>15</v>
      </c>
      <c r="H52" s="718"/>
      <c r="I52"/>
      <c r="L52" s="646"/>
      <c r="M52" s="553" t="s">
        <v>168</v>
      </c>
      <c r="N52" s="554" t="s">
        <v>95</v>
      </c>
      <c r="O52" s="555" t="s">
        <v>961</v>
      </c>
      <c r="P52" s="553" t="s">
        <v>15</v>
      </c>
      <c r="Q52" s="553" t="s">
        <v>168</v>
      </c>
      <c r="R52" s="554" t="s">
        <v>95</v>
      </c>
      <c r="S52" s="555" t="s">
        <v>961</v>
      </c>
      <c r="T52" s="553" t="s">
        <v>15</v>
      </c>
      <c r="U52" s="647"/>
    </row>
    <row r="53" spans="1:21" ht="24" customHeight="1">
      <c r="A53" s="25" t="s">
        <v>521</v>
      </c>
      <c r="B53" s="307">
        <v>2.48</v>
      </c>
      <c r="C53" s="513">
        <v>1.65</v>
      </c>
      <c r="D53" s="389">
        <f>SUM(B53:C53)</f>
        <v>4.13</v>
      </c>
      <c r="E53" s="43">
        <v>3.71</v>
      </c>
      <c r="F53" s="514">
        <v>2.4700000000000002</v>
      </c>
      <c r="G53" s="506">
        <f>SUM(E53:F53)</f>
        <v>6.18</v>
      </c>
      <c r="H53" s="44"/>
      <c r="I53"/>
      <c r="L53" s="25" t="s">
        <v>521</v>
      </c>
      <c r="M53" s="307">
        <v>2.48</v>
      </c>
      <c r="N53" s="513">
        <v>1.65</v>
      </c>
      <c r="O53" s="25">
        <v>2.81</v>
      </c>
      <c r="P53" s="389">
        <v>6.94</v>
      </c>
      <c r="Q53" s="43">
        <v>3.71</v>
      </c>
      <c r="R53" s="514">
        <v>2.4700000000000002</v>
      </c>
      <c r="S53" s="25">
        <v>0.86</v>
      </c>
      <c r="T53" s="506">
        <v>7.04</v>
      </c>
      <c r="U53" s="44"/>
    </row>
    <row r="54" spans="1:21" ht="26.25" customHeight="1">
      <c r="A54" s="25" t="s">
        <v>962</v>
      </c>
      <c r="B54" s="307">
        <v>2.65</v>
      </c>
      <c r="C54" s="43">
        <v>1.77</v>
      </c>
      <c r="D54" s="25">
        <f>SUM(B54:C54)</f>
        <v>4.42</v>
      </c>
      <c r="E54" s="6">
        <v>3.97</v>
      </c>
      <c r="F54" s="44">
        <v>2.64</v>
      </c>
      <c r="G54" s="506">
        <f>SUM(E54:F54)</f>
        <v>6.61</v>
      </c>
      <c r="H54" s="44" t="s">
        <v>169</v>
      </c>
      <c r="I54"/>
      <c r="L54" s="25" t="s">
        <v>962</v>
      </c>
      <c r="M54" s="307">
        <v>2.65</v>
      </c>
      <c r="N54" s="43">
        <v>1.77</v>
      </c>
      <c r="O54" s="25">
        <v>2.69</v>
      </c>
      <c r="P54" s="25">
        <v>7.11</v>
      </c>
      <c r="Q54" s="6">
        <v>3.97</v>
      </c>
      <c r="R54" s="44">
        <v>2.64</v>
      </c>
      <c r="S54" s="363">
        <v>0.6</v>
      </c>
      <c r="T54" s="506">
        <v>7.21</v>
      </c>
      <c r="U54" s="44" t="s">
        <v>169</v>
      </c>
    </row>
    <row r="55" spans="1:21" ht="18.75" customHeight="1">
      <c r="A55" s="648"/>
      <c r="B55" s="648"/>
      <c r="C55" s="648"/>
      <c r="D55" s="648"/>
      <c r="E55" s="648"/>
      <c r="F55" s="648"/>
      <c r="G55" s="648"/>
      <c r="H55" s="648"/>
      <c r="I55" s="648"/>
      <c r="J55" s="648"/>
      <c r="K55" s="648"/>
      <c r="L55" s="648"/>
      <c r="M55" s="648"/>
      <c r="N55" s="648"/>
      <c r="O55" s="648"/>
      <c r="P55" s="648"/>
      <c r="Q55" s="648"/>
      <c r="R55" s="648"/>
      <c r="S55" s="648"/>
      <c r="T55" s="648"/>
    </row>
    <row r="56" spans="1:21" ht="15" customHeight="1">
      <c r="A56" s="649"/>
      <c r="B56" s="649"/>
      <c r="C56" s="649"/>
      <c r="D56" s="649"/>
      <c r="E56" s="649"/>
      <c r="F56" s="240"/>
      <c r="G56" s="240"/>
      <c r="H56" s="240"/>
      <c r="I56"/>
    </row>
    <row r="57" spans="1:21" ht="13.8">
      <c r="A57" s="26"/>
      <c r="B57" s="242"/>
      <c r="C57" s="242"/>
      <c r="D57" s="507"/>
      <c r="E57" s="507"/>
      <c r="F57" s="240"/>
      <c r="G57" s="240"/>
      <c r="H57" s="240"/>
      <c r="I57"/>
    </row>
    <row r="58" spans="1:21" ht="15">
      <c r="M58" s="645" t="s">
        <v>1023</v>
      </c>
      <c r="N58" s="645"/>
      <c r="O58" s="645"/>
      <c r="P58" s="645"/>
      <c r="Q58" s="645"/>
    </row>
    <row r="59" spans="1:21" ht="15">
      <c r="M59" s="645" t="s">
        <v>1009</v>
      </c>
      <c r="N59" s="645"/>
      <c r="O59" s="645"/>
      <c r="P59" s="645"/>
      <c r="Q59" s="645"/>
    </row>
    <row r="60" spans="1:21" s="508" customFormat="1" ht="12.75" customHeight="1">
      <c r="A60" s="12"/>
      <c r="B60" s="12"/>
      <c r="C60" s="12"/>
      <c r="D60" s="12"/>
      <c r="E60" s="12"/>
      <c r="F60" s="12"/>
      <c r="G60" s="12"/>
      <c r="I60" s="12"/>
      <c r="O60" s="650"/>
      <c r="P60" s="650"/>
      <c r="Q60" s="651"/>
    </row>
    <row r="61" spans="1:21" s="508" customFormat="1" ht="12.75" customHeight="1">
      <c r="A61" s="505"/>
      <c r="B61" s="505"/>
      <c r="C61" s="505"/>
      <c r="D61" s="505"/>
      <c r="E61" s="505"/>
      <c r="F61" s="505"/>
      <c r="G61" s="505"/>
      <c r="H61" s="643" t="s">
        <v>1025</v>
      </c>
      <c r="I61" s="643"/>
      <c r="J61" s="505"/>
      <c r="K61" s="505"/>
      <c r="L61" s="505"/>
      <c r="M61" s="505"/>
      <c r="N61" s="505"/>
      <c r="O61" s="505"/>
      <c r="P61" s="505"/>
      <c r="Q61" s="505"/>
    </row>
    <row r="62" spans="1:21" s="508" customFormat="1" ht="13.2" customHeight="1">
      <c r="A62" s="644"/>
      <c r="B62" s="644"/>
      <c r="C62" s="644"/>
      <c r="D62" s="644"/>
      <c r="E62" s="644"/>
      <c r="F62" s="644"/>
      <c r="G62" s="644"/>
      <c r="H62" s="644"/>
      <c r="I62" s="644"/>
      <c r="J62" s="644"/>
      <c r="K62" s="644"/>
      <c r="L62" s="644"/>
      <c r="M62" s="644"/>
      <c r="N62" s="644"/>
      <c r="O62" s="644"/>
      <c r="P62" s="644"/>
      <c r="Q62" s="644"/>
      <c r="R62" s="644"/>
      <c r="S62" s="644"/>
    </row>
    <row r="63" spans="1:21" ht="14.25" customHeight="1">
      <c r="M63" s="645" t="s">
        <v>1024</v>
      </c>
      <c r="N63" s="645"/>
      <c r="O63" s="645"/>
      <c r="P63" s="645"/>
      <c r="Q63" s="645"/>
    </row>
    <row r="66" ht="12.75" customHeight="1"/>
    <row r="67" ht="12.75" customHeight="1"/>
    <row r="68" ht="13.2" customHeight="1"/>
    <row r="69" ht="12.75" customHeight="1"/>
  </sheetData>
  <mergeCells count="191">
    <mergeCell ref="A50:I50"/>
    <mergeCell ref="L50:T50"/>
    <mergeCell ref="A51:A52"/>
    <mergeCell ref="E51:G51"/>
    <mergeCell ref="H51:H52"/>
    <mergeCell ref="Q38:R38"/>
    <mergeCell ref="S36:T36"/>
    <mergeCell ref="Q35:R35"/>
    <mergeCell ref="K38:L38"/>
    <mergeCell ref="O35:P35"/>
    <mergeCell ref="M38:N38"/>
    <mergeCell ref="Q37:R37"/>
    <mergeCell ref="Q36:R36"/>
    <mergeCell ref="A42:A43"/>
    <mergeCell ref="S33:T33"/>
    <mergeCell ref="O36:P36"/>
    <mergeCell ref="S35:T35"/>
    <mergeCell ref="O34:P34"/>
    <mergeCell ref="K35:L35"/>
    <mergeCell ref="Q33:R33"/>
    <mergeCell ref="M37:N37"/>
    <mergeCell ref="M35:N35"/>
    <mergeCell ref="D10:E10"/>
    <mergeCell ref="F10:G10"/>
    <mergeCell ref="H10:I10"/>
    <mergeCell ref="M36:N36"/>
    <mergeCell ref="I37:J37"/>
    <mergeCell ref="K37:L37"/>
    <mergeCell ref="M33:N33"/>
    <mergeCell ref="K33:L33"/>
    <mergeCell ref="K36:L36"/>
    <mergeCell ref="M34:N34"/>
    <mergeCell ref="F11:G11"/>
    <mergeCell ref="H11:I11"/>
    <mergeCell ref="G33:H33"/>
    <mergeCell ref="J12:K12"/>
    <mergeCell ref="D13:E13"/>
    <mergeCell ref="F13:G13"/>
    <mergeCell ref="B10:C10"/>
    <mergeCell ref="B34:D34"/>
    <mergeCell ref="B35:D35"/>
    <mergeCell ref="E34:F34"/>
    <mergeCell ref="I33:J33"/>
    <mergeCell ref="I38:J38"/>
    <mergeCell ref="E35:F35"/>
    <mergeCell ref="E33:F33"/>
    <mergeCell ref="G34:H34"/>
    <mergeCell ref="I34:J34"/>
    <mergeCell ref="E37:F37"/>
    <mergeCell ref="G37:H37"/>
    <mergeCell ref="G35:H35"/>
    <mergeCell ref="B13:C13"/>
    <mergeCell ref="C18:D18"/>
    <mergeCell ref="B11:C11"/>
    <mergeCell ref="J10:K10"/>
    <mergeCell ref="J13:K13"/>
    <mergeCell ref="J11:K11"/>
    <mergeCell ref="I35:J35"/>
    <mergeCell ref="D11:E11"/>
    <mergeCell ref="B36:D36"/>
    <mergeCell ref="I36:J36"/>
    <mergeCell ref="B37:D37"/>
    <mergeCell ref="R1:S1"/>
    <mergeCell ref="A2:S2"/>
    <mergeCell ref="A3:S3"/>
    <mergeCell ref="A5:S5"/>
    <mergeCell ref="B9:C9"/>
    <mergeCell ref="A6:B6"/>
    <mergeCell ref="A7:I7"/>
    <mergeCell ref="D9:E9"/>
    <mergeCell ref="F9:G9"/>
    <mergeCell ref="H1:I1"/>
    <mergeCell ref="J9:K9"/>
    <mergeCell ref="H9:I9"/>
    <mergeCell ref="A18:B18"/>
    <mergeCell ref="B20:C20"/>
    <mergeCell ref="B21:C21"/>
    <mergeCell ref="B22:C22"/>
    <mergeCell ref="S38:T38"/>
    <mergeCell ref="O38:P38"/>
    <mergeCell ref="K43:L43"/>
    <mergeCell ref="Q42:R42"/>
    <mergeCell ref="S42:T42"/>
    <mergeCell ref="O37:P37"/>
    <mergeCell ref="S37:T37"/>
    <mergeCell ref="Q34:R34"/>
    <mergeCell ref="S34:T34"/>
    <mergeCell ref="E36:F36"/>
    <mergeCell ref="G36:H36"/>
    <mergeCell ref="B19:C19"/>
    <mergeCell ref="A25:S25"/>
    <mergeCell ref="A26:A27"/>
    <mergeCell ref="B26:D27"/>
    <mergeCell ref="E26:L26"/>
    <mergeCell ref="M26:T26"/>
    <mergeCell ref="E27:F27"/>
    <mergeCell ref="G27:H27"/>
    <mergeCell ref="I27:J27"/>
    <mergeCell ref="B12:C12"/>
    <mergeCell ref="H13:I13"/>
    <mergeCell ref="H12:I12"/>
    <mergeCell ref="A15:G15"/>
    <mergeCell ref="C16:D16"/>
    <mergeCell ref="A16:B16"/>
    <mergeCell ref="A17:B17"/>
    <mergeCell ref="D12:E12"/>
    <mergeCell ref="F12:G12"/>
    <mergeCell ref="C17:D17"/>
    <mergeCell ref="K27:L27"/>
    <mergeCell ref="M27:N27"/>
    <mergeCell ref="O27:P27"/>
    <mergeCell ref="Q27:R27"/>
    <mergeCell ref="S27:T27"/>
    <mergeCell ref="B28:D28"/>
    <mergeCell ref="E28:F28"/>
    <mergeCell ref="G28:H28"/>
    <mergeCell ref="I28:J28"/>
    <mergeCell ref="K28:L28"/>
    <mergeCell ref="M28:N28"/>
    <mergeCell ref="O28:P28"/>
    <mergeCell ref="Q28:R28"/>
    <mergeCell ref="S28:T28"/>
    <mergeCell ref="B29:D29"/>
    <mergeCell ref="E29:F29"/>
    <mergeCell ref="G29:H29"/>
    <mergeCell ref="I29:J29"/>
    <mergeCell ref="K29:L29"/>
    <mergeCell ref="M29:N29"/>
    <mergeCell ref="O29:P29"/>
    <mergeCell ref="Q29:R29"/>
    <mergeCell ref="S29:T29"/>
    <mergeCell ref="B30:D30"/>
    <mergeCell ref="E30:F30"/>
    <mergeCell ref="G30:H30"/>
    <mergeCell ref="I30:J30"/>
    <mergeCell ref="K30:L30"/>
    <mergeCell ref="M30:N30"/>
    <mergeCell ref="O30:P30"/>
    <mergeCell ref="Q30:R30"/>
    <mergeCell ref="S30:T30"/>
    <mergeCell ref="B31:D31"/>
    <mergeCell ref="E31:F31"/>
    <mergeCell ref="G31:H31"/>
    <mergeCell ref="I31:J31"/>
    <mergeCell ref="K31:L31"/>
    <mergeCell ref="M31:N31"/>
    <mergeCell ref="O31:P31"/>
    <mergeCell ref="Q31:R31"/>
    <mergeCell ref="S31:T31"/>
    <mergeCell ref="B32:D32"/>
    <mergeCell ref="E32:F32"/>
    <mergeCell ref="G32:H32"/>
    <mergeCell ref="I32:J32"/>
    <mergeCell ref="K32:L32"/>
    <mergeCell ref="M32:N32"/>
    <mergeCell ref="O32:P32"/>
    <mergeCell ref="Q32:R32"/>
    <mergeCell ref="S32:T32"/>
    <mergeCell ref="B33:D33"/>
    <mergeCell ref="B40:H40"/>
    <mergeCell ref="B42:D43"/>
    <mergeCell ref="E42:J42"/>
    <mergeCell ref="K42:P42"/>
    <mergeCell ref="E44:P47"/>
    <mergeCell ref="B45:D45"/>
    <mergeCell ref="B46:D46"/>
    <mergeCell ref="B47:D47"/>
    <mergeCell ref="M43:N43"/>
    <mergeCell ref="O43:P43"/>
    <mergeCell ref="K34:L34"/>
    <mergeCell ref="B38:D38"/>
    <mergeCell ref="E38:F38"/>
    <mergeCell ref="G38:H38"/>
    <mergeCell ref="O33:P33"/>
    <mergeCell ref="E43:F43"/>
    <mergeCell ref="G43:H43"/>
    <mergeCell ref="I43:J43"/>
    <mergeCell ref="B44:D44"/>
    <mergeCell ref="H61:I61"/>
    <mergeCell ref="A62:S62"/>
    <mergeCell ref="M63:Q63"/>
    <mergeCell ref="L51:L52"/>
    <mergeCell ref="M51:P51"/>
    <mergeCell ref="Q51:T51"/>
    <mergeCell ref="U51:U52"/>
    <mergeCell ref="A55:T55"/>
    <mergeCell ref="A56:E56"/>
    <mergeCell ref="M58:Q58"/>
    <mergeCell ref="M59:Q59"/>
    <mergeCell ref="O60:Q60"/>
    <mergeCell ref="B51:D51"/>
  </mergeCells>
  <phoneticPr fontId="0" type="noConversion"/>
  <printOptions horizontalCentered="1"/>
  <pageMargins left="0.70866141732283472" right="0.70866141732283472" top="0.23622047244094491" bottom="0" header="0.31496062992125984" footer="0.31496062992125984"/>
  <pageSetup paperSize="9" scale="52"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opLeftCell="A17" zoomScaleSheetLayoutView="90" workbookViewId="0">
      <selection activeCell="M45" sqref="M45"/>
    </sheetView>
  </sheetViews>
  <sheetFormatPr defaultRowHeight="13.2"/>
  <cols>
    <col min="1" max="1" width="6.33203125" customWidth="1"/>
    <col min="2" max="2" width="15.109375" customWidth="1"/>
    <col min="3" max="3" width="16.6640625" customWidth="1"/>
    <col min="4" max="4" width="9.44140625" customWidth="1"/>
    <col min="5" max="5" width="9" customWidth="1"/>
    <col min="6" max="6" width="11.5546875" customWidth="1"/>
    <col min="7" max="7" width="12.5546875" customWidth="1"/>
    <col min="8" max="8" width="10.44140625" customWidth="1"/>
    <col min="9" max="10" width="10.44140625" style="263" customWidth="1"/>
    <col min="11" max="11" width="10.5546875" customWidth="1"/>
    <col min="12" max="12" width="10.44140625" customWidth="1"/>
    <col min="13" max="13" width="11.5546875" customWidth="1"/>
    <col min="14" max="14" width="13" customWidth="1"/>
  </cols>
  <sheetData>
    <row r="1" spans="1:14" ht="16.2">
      <c r="A1" s="775" t="s">
        <v>0</v>
      </c>
      <c r="B1" s="775"/>
      <c r="C1" s="775"/>
      <c r="D1" s="775"/>
      <c r="E1" s="775"/>
      <c r="F1" s="775"/>
      <c r="G1" s="775"/>
      <c r="H1" s="775"/>
      <c r="I1" s="775"/>
      <c r="J1" s="775"/>
      <c r="K1" s="775"/>
      <c r="N1" s="219" t="s">
        <v>529</v>
      </c>
    </row>
    <row r="2" spans="1:14" ht="22.2">
      <c r="A2" s="776" t="s">
        <v>652</v>
      </c>
      <c r="B2" s="776"/>
      <c r="C2" s="776"/>
      <c r="D2" s="776"/>
      <c r="E2" s="776"/>
      <c r="F2" s="776"/>
      <c r="G2" s="776"/>
      <c r="H2" s="776"/>
      <c r="I2" s="776"/>
      <c r="J2" s="776"/>
      <c r="K2" s="776"/>
    </row>
    <row r="3" spans="1:14" ht="14.4">
      <c r="A3" s="180"/>
      <c r="B3" s="180"/>
      <c r="C3" s="180"/>
      <c r="D3" s="180"/>
      <c r="E3" s="180"/>
      <c r="F3" s="180"/>
      <c r="G3" s="180"/>
      <c r="H3" s="180"/>
      <c r="I3" s="262"/>
      <c r="J3" s="262"/>
    </row>
    <row r="4" spans="1:14" ht="16.2">
      <c r="A4" s="775" t="s">
        <v>528</v>
      </c>
      <c r="B4" s="775"/>
      <c r="C4" s="775"/>
      <c r="D4" s="775"/>
      <c r="E4" s="775"/>
      <c r="F4" s="775"/>
      <c r="G4" s="775"/>
      <c r="H4" s="775"/>
      <c r="I4" s="285"/>
      <c r="J4" s="285"/>
    </row>
    <row r="5" spans="1:14" ht="14.4">
      <c r="A5" s="181" t="s">
        <v>936</v>
      </c>
      <c r="B5" s="181"/>
      <c r="C5" s="181"/>
      <c r="D5" s="181"/>
      <c r="E5" s="181"/>
      <c r="F5" s="181"/>
      <c r="G5" s="181"/>
      <c r="H5" s="180"/>
      <c r="I5" s="262"/>
      <c r="J5" s="262"/>
      <c r="L5" s="515" t="s">
        <v>981</v>
      </c>
    </row>
    <row r="6" spans="1:14" ht="28.5" customHeight="1">
      <c r="A6" s="867" t="s">
        <v>2</v>
      </c>
      <c r="B6" s="867" t="s">
        <v>32</v>
      </c>
      <c r="C6" s="690" t="s">
        <v>406</v>
      </c>
      <c r="D6" s="790" t="s">
        <v>460</v>
      </c>
      <c r="E6" s="790"/>
      <c r="F6" s="790"/>
      <c r="G6" s="790"/>
      <c r="H6" s="689"/>
      <c r="I6" s="937" t="s">
        <v>555</v>
      </c>
      <c r="J6" s="937" t="s">
        <v>556</v>
      </c>
      <c r="K6" s="871" t="s">
        <v>507</v>
      </c>
      <c r="L6" s="871"/>
      <c r="M6" s="871"/>
      <c r="N6" s="871"/>
    </row>
    <row r="7" spans="1:14" ht="39" customHeight="1">
      <c r="A7" s="868"/>
      <c r="B7" s="868"/>
      <c r="C7" s="690"/>
      <c r="D7" s="546" t="s">
        <v>459</v>
      </c>
      <c r="E7" s="546" t="s">
        <v>407</v>
      </c>
      <c r="F7" s="542" t="s">
        <v>408</v>
      </c>
      <c r="G7" s="546" t="s">
        <v>409</v>
      </c>
      <c r="H7" s="546" t="s">
        <v>42</v>
      </c>
      <c r="I7" s="937"/>
      <c r="J7" s="937"/>
      <c r="K7" s="545" t="s">
        <v>410</v>
      </c>
      <c r="L7" s="565" t="s">
        <v>508</v>
      </c>
      <c r="M7" s="546" t="s">
        <v>411</v>
      </c>
      <c r="N7" s="565" t="s">
        <v>412</v>
      </c>
    </row>
    <row r="8" spans="1:14" ht="14.4">
      <c r="A8" s="182" t="s">
        <v>262</v>
      </c>
      <c r="B8" s="182" t="s">
        <v>263</v>
      </c>
      <c r="C8" s="182" t="s">
        <v>264</v>
      </c>
      <c r="D8" s="182" t="s">
        <v>265</v>
      </c>
      <c r="E8" s="182" t="s">
        <v>266</v>
      </c>
      <c r="F8" s="182" t="s">
        <v>267</v>
      </c>
      <c r="G8" s="182" t="s">
        <v>268</v>
      </c>
      <c r="H8" s="182" t="s">
        <v>269</v>
      </c>
      <c r="I8" s="286" t="s">
        <v>290</v>
      </c>
      <c r="J8" s="286" t="s">
        <v>291</v>
      </c>
      <c r="K8" s="182" t="s">
        <v>292</v>
      </c>
      <c r="L8" s="182" t="s">
        <v>320</v>
      </c>
      <c r="M8" s="182" t="s">
        <v>321</v>
      </c>
      <c r="N8" s="182" t="s">
        <v>322</v>
      </c>
    </row>
    <row r="9" spans="1:14">
      <c r="A9" s="302">
        <v>1</v>
      </c>
      <c r="B9" s="303" t="s">
        <v>820</v>
      </c>
      <c r="C9" s="370">
        <f>'Mode of cooking'!C10</f>
        <v>568</v>
      </c>
      <c r="D9" s="370">
        <v>441</v>
      </c>
      <c r="E9" s="370">
        <v>127</v>
      </c>
      <c r="F9" s="370">
        <v>0</v>
      </c>
      <c r="G9" s="370">
        <v>0</v>
      </c>
      <c r="H9" s="370">
        <v>0</v>
      </c>
      <c r="I9" s="403">
        <v>0</v>
      </c>
      <c r="J9" s="403">
        <f>C9</f>
        <v>568</v>
      </c>
      <c r="K9" s="370">
        <f>C9</f>
        <v>568</v>
      </c>
      <c r="L9" s="370">
        <v>131</v>
      </c>
      <c r="M9" s="370">
        <f>K9</f>
        <v>568</v>
      </c>
      <c r="N9" s="370">
        <f>'AT-8_Hon_CCH_Pry'!D14+'AT-8A_Hon_CCH_UPry'!D13</f>
        <v>1756</v>
      </c>
    </row>
    <row r="10" spans="1:14">
      <c r="A10" s="302">
        <v>2</v>
      </c>
      <c r="B10" s="303" t="s">
        <v>821</v>
      </c>
      <c r="C10" s="370">
        <f>'Mode of cooking'!C11</f>
        <v>637</v>
      </c>
      <c r="D10" s="370">
        <v>637</v>
      </c>
      <c r="E10" s="370">
        <v>0</v>
      </c>
      <c r="F10" s="370">
        <v>0</v>
      </c>
      <c r="G10" s="370">
        <v>0</v>
      </c>
      <c r="H10" s="370">
        <v>0</v>
      </c>
      <c r="I10" s="403">
        <v>0</v>
      </c>
      <c r="J10" s="403">
        <f t="shared" ref="J10:J41" si="0">C10</f>
        <v>637</v>
      </c>
      <c r="K10" s="370">
        <f t="shared" ref="K10:K41" si="1">C10</f>
        <v>637</v>
      </c>
      <c r="L10" s="370">
        <v>280</v>
      </c>
      <c r="M10" s="370">
        <f t="shared" ref="M10:M41" si="2">K10</f>
        <v>637</v>
      </c>
      <c r="N10" s="370">
        <f>'AT-8_Hon_CCH_Pry'!D15+'AT-8A_Hon_CCH_UPry'!D14</f>
        <v>1774</v>
      </c>
    </row>
    <row r="11" spans="1:14">
      <c r="A11" s="302">
        <v>3</v>
      </c>
      <c r="B11" s="303" t="s">
        <v>822</v>
      </c>
      <c r="C11" s="370">
        <f>'Mode of cooking'!C12</f>
        <v>1291</v>
      </c>
      <c r="D11" s="370">
        <v>728</v>
      </c>
      <c r="E11" s="370">
        <v>556</v>
      </c>
      <c r="F11" s="370">
        <v>7</v>
      </c>
      <c r="G11" s="370">
        <v>0</v>
      </c>
      <c r="H11" s="370">
        <v>0</v>
      </c>
      <c r="I11" s="403">
        <v>0</v>
      </c>
      <c r="J11" s="403">
        <f t="shared" si="0"/>
        <v>1291</v>
      </c>
      <c r="K11" s="370">
        <f t="shared" si="1"/>
        <v>1291</v>
      </c>
      <c r="L11" s="370">
        <v>324</v>
      </c>
      <c r="M11" s="370">
        <f t="shared" si="2"/>
        <v>1291</v>
      </c>
      <c r="N11" s="370">
        <f>'AT-8_Hon_CCH_Pry'!D16+'AT-8A_Hon_CCH_UPry'!D15</f>
        <v>3886</v>
      </c>
    </row>
    <row r="12" spans="1:14">
      <c r="A12" s="302">
        <v>4</v>
      </c>
      <c r="B12" s="303" t="s">
        <v>823</v>
      </c>
      <c r="C12" s="370">
        <f>'Mode of cooking'!C13</f>
        <v>1585</v>
      </c>
      <c r="D12" s="370">
        <v>908</v>
      </c>
      <c r="E12" s="370">
        <v>677</v>
      </c>
      <c r="F12" s="370">
        <v>0</v>
      </c>
      <c r="G12" s="370">
        <v>0</v>
      </c>
      <c r="H12" s="370">
        <v>0</v>
      </c>
      <c r="I12" s="403">
        <v>1585</v>
      </c>
      <c r="J12" s="403">
        <f t="shared" si="0"/>
        <v>1585</v>
      </c>
      <c r="K12" s="370">
        <f t="shared" si="1"/>
        <v>1585</v>
      </c>
      <c r="L12" s="370">
        <v>396</v>
      </c>
      <c r="M12" s="370">
        <f t="shared" si="2"/>
        <v>1585</v>
      </c>
      <c r="N12" s="370">
        <f>'AT-8_Hon_CCH_Pry'!D17+'AT-8A_Hon_CCH_UPry'!D16</f>
        <v>4746</v>
      </c>
    </row>
    <row r="13" spans="1:14">
      <c r="A13" s="302">
        <v>5</v>
      </c>
      <c r="B13" s="303" t="s">
        <v>824</v>
      </c>
      <c r="C13" s="370">
        <f>'Mode of cooking'!C14</f>
        <v>1381</v>
      </c>
      <c r="D13" s="370">
        <v>834</v>
      </c>
      <c r="E13" s="370">
        <v>547</v>
      </c>
      <c r="F13" s="370">
        <v>0</v>
      </c>
      <c r="G13" s="370">
        <v>0</v>
      </c>
      <c r="H13" s="370">
        <v>0</v>
      </c>
      <c r="I13" s="403">
        <v>0</v>
      </c>
      <c r="J13" s="403">
        <f t="shared" si="0"/>
        <v>1381</v>
      </c>
      <c r="K13" s="370">
        <f t="shared" si="1"/>
        <v>1381</v>
      </c>
      <c r="L13" s="370">
        <v>345</v>
      </c>
      <c r="M13" s="370">
        <f t="shared" si="2"/>
        <v>1381</v>
      </c>
      <c r="N13" s="370">
        <f>'AT-8_Hon_CCH_Pry'!D18+'AT-8A_Hon_CCH_UPry'!D17</f>
        <v>4041</v>
      </c>
    </row>
    <row r="14" spans="1:14">
      <c r="A14" s="302">
        <v>6</v>
      </c>
      <c r="B14" s="303" t="s">
        <v>825</v>
      </c>
      <c r="C14" s="370">
        <f>'Mode of cooking'!C15</f>
        <v>1520</v>
      </c>
      <c r="D14" s="370">
        <v>31</v>
      </c>
      <c r="E14" s="370">
        <v>1489</v>
      </c>
      <c r="F14" s="370">
        <v>0</v>
      </c>
      <c r="G14" s="370">
        <v>0</v>
      </c>
      <c r="H14" s="370">
        <v>0</v>
      </c>
      <c r="I14" s="403">
        <v>1520</v>
      </c>
      <c r="J14" s="403">
        <f t="shared" si="0"/>
        <v>1520</v>
      </c>
      <c r="K14" s="370">
        <f t="shared" si="1"/>
        <v>1520</v>
      </c>
      <c r="L14" s="370">
        <v>1520</v>
      </c>
      <c r="M14" s="370">
        <f t="shared" si="2"/>
        <v>1520</v>
      </c>
      <c r="N14" s="370">
        <f>'AT-8_Hon_CCH_Pry'!D19+'AT-8A_Hon_CCH_UPry'!D18</f>
        <v>4606</v>
      </c>
    </row>
    <row r="15" spans="1:14">
      <c r="A15" s="302">
        <v>7</v>
      </c>
      <c r="B15" s="303" t="s">
        <v>826</v>
      </c>
      <c r="C15" s="370">
        <f>'Mode of cooking'!C16</f>
        <v>1331</v>
      </c>
      <c r="D15" s="370">
        <v>336</v>
      </c>
      <c r="E15" s="370">
        <v>965</v>
      </c>
      <c r="F15" s="370">
        <v>6</v>
      </c>
      <c r="G15" s="370">
        <v>0</v>
      </c>
      <c r="H15" s="370">
        <v>24</v>
      </c>
      <c r="I15" s="403">
        <v>320</v>
      </c>
      <c r="J15" s="403">
        <f t="shared" si="0"/>
        <v>1331</v>
      </c>
      <c r="K15" s="370">
        <f t="shared" si="1"/>
        <v>1331</v>
      </c>
      <c r="L15" s="370">
        <v>200</v>
      </c>
      <c r="M15" s="370">
        <f t="shared" si="2"/>
        <v>1331</v>
      </c>
      <c r="N15" s="370">
        <f>'AT-8_Hon_CCH_Pry'!D20+'AT-8A_Hon_CCH_UPry'!D19</f>
        <v>3877</v>
      </c>
    </row>
    <row r="16" spans="1:14">
      <c r="A16" s="302">
        <v>8</v>
      </c>
      <c r="B16" s="303" t="s">
        <v>827</v>
      </c>
      <c r="C16" s="370">
        <f>'Mode of cooking'!C17</f>
        <v>1560</v>
      </c>
      <c r="D16" s="370">
        <v>973</v>
      </c>
      <c r="E16" s="370">
        <v>586</v>
      </c>
      <c r="F16" s="370">
        <v>0</v>
      </c>
      <c r="G16" s="370">
        <v>0</v>
      </c>
      <c r="H16" s="370">
        <v>1</v>
      </c>
      <c r="I16" s="403">
        <v>212</v>
      </c>
      <c r="J16" s="403">
        <f t="shared" si="0"/>
        <v>1560</v>
      </c>
      <c r="K16" s="370">
        <f t="shared" si="1"/>
        <v>1560</v>
      </c>
      <c r="L16" s="370">
        <v>390</v>
      </c>
      <c r="M16" s="370">
        <f t="shared" si="2"/>
        <v>1560</v>
      </c>
      <c r="N16" s="370">
        <f>'AT-8_Hon_CCH_Pry'!D21+'AT-8A_Hon_CCH_UPry'!D20</f>
        <v>4700</v>
      </c>
    </row>
    <row r="17" spans="1:15">
      <c r="A17" s="302">
        <v>9</v>
      </c>
      <c r="B17" s="303" t="s">
        <v>828</v>
      </c>
      <c r="C17" s="370">
        <f>'Mode of cooking'!C18</f>
        <v>660</v>
      </c>
      <c r="D17" s="6">
        <v>493</v>
      </c>
      <c r="E17" s="6">
        <v>167</v>
      </c>
      <c r="F17" s="6">
        <v>0</v>
      </c>
      <c r="G17" s="6">
        <v>0</v>
      </c>
      <c r="H17" s="6">
        <v>0</v>
      </c>
      <c r="I17" s="183">
        <v>0</v>
      </c>
      <c r="J17" s="403">
        <f t="shared" si="0"/>
        <v>660</v>
      </c>
      <c r="K17" s="370">
        <f t="shared" si="1"/>
        <v>660</v>
      </c>
      <c r="L17" s="6">
        <v>164</v>
      </c>
      <c r="M17" s="370">
        <f t="shared" si="2"/>
        <v>660</v>
      </c>
      <c r="N17" s="370">
        <f>'AT-8_Hon_CCH_Pry'!D22+'AT-8A_Hon_CCH_UPry'!D21</f>
        <v>1998</v>
      </c>
    </row>
    <row r="18" spans="1:15">
      <c r="A18" s="302">
        <v>10</v>
      </c>
      <c r="B18" s="303" t="s">
        <v>829</v>
      </c>
      <c r="C18" s="370">
        <f>'Mode of cooking'!C19</f>
        <v>789</v>
      </c>
      <c r="D18" s="6">
        <v>789</v>
      </c>
      <c r="E18" s="6">
        <v>0</v>
      </c>
      <c r="F18" s="6">
        <v>0</v>
      </c>
      <c r="G18" s="6">
        <v>0</v>
      </c>
      <c r="H18" s="404">
        <v>0</v>
      </c>
      <c r="I18" s="6">
        <v>789</v>
      </c>
      <c r="J18" s="403">
        <f t="shared" si="0"/>
        <v>789</v>
      </c>
      <c r="K18" s="370">
        <f t="shared" si="1"/>
        <v>789</v>
      </c>
      <c r="L18" s="6">
        <v>0</v>
      </c>
      <c r="M18" s="370">
        <f t="shared" si="2"/>
        <v>789</v>
      </c>
      <c r="N18" s="370">
        <f>'AT-8_Hon_CCH_Pry'!D23+'AT-8A_Hon_CCH_UPry'!D22</f>
        <v>2293</v>
      </c>
    </row>
    <row r="19" spans="1:15">
      <c r="A19" s="302">
        <v>11</v>
      </c>
      <c r="B19" s="303" t="s">
        <v>830</v>
      </c>
      <c r="C19" s="370">
        <f>'Mode of cooking'!C20</f>
        <v>1732</v>
      </c>
      <c r="D19" s="6">
        <v>1087</v>
      </c>
      <c r="E19" s="6">
        <v>623</v>
      </c>
      <c r="F19" s="6">
        <v>22</v>
      </c>
      <c r="G19" s="6">
        <v>0</v>
      </c>
      <c r="H19" s="6">
        <v>0</v>
      </c>
      <c r="I19" s="183">
        <v>1710</v>
      </c>
      <c r="J19" s="403">
        <f t="shared" si="0"/>
        <v>1732</v>
      </c>
      <c r="K19" s="370">
        <f t="shared" si="1"/>
        <v>1732</v>
      </c>
      <c r="L19" s="6">
        <v>1189</v>
      </c>
      <c r="M19" s="370">
        <f t="shared" si="2"/>
        <v>1732</v>
      </c>
      <c r="N19" s="370">
        <f>'AT-8_Hon_CCH_Pry'!D24+'AT-8A_Hon_CCH_UPry'!D23</f>
        <v>5152</v>
      </c>
    </row>
    <row r="20" spans="1:15">
      <c r="A20" s="302">
        <v>12</v>
      </c>
      <c r="B20" s="303" t="s">
        <v>831</v>
      </c>
      <c r="C20" s="370">
        <f>'Mode of cooking'!C21</f>
        <v>1446</v>
      </c>
      <c r="D20" s="6">
        <v>855</v>
      </c>
      <c r="E20" s="6">
        <v>591</v>
      </c>
      <c r="F20" s="6">
        <v>0</v>
      </c>
      <c r="G20" s="6">
        <v>0</v>
      </c>
      <c r="H20" s="6">
        <v>0</v>
      </c>
      <c r="I20" s="183">
        <v>0</v>
      </c>
      <c r="J20" s="403">
        <f t="shared" si="0"/>
        <v>1446</v>
      </c>
      <c r="K20" s="370">
        <f t="shared" si="1"/>
        <v>1446</v>
      </c>
      <c r="L20" s="6">
        <v>0</v>
      </c>
      <c r="M20" s="370">
        <f t="shared" si="2"/>
        <v>1446</v>
      </c>
      <c r="N20" s="370">
        <f>'AT-8_Hon_CCH_Pry'!D25+'AT-8A_Hon_CCH_UPry'!D24</f>
        <v>4357</v>
      </c>
    </row>
    <row r="21" spans="1:15">
      <c r="A21" s="302">
        <v>13</v>
      </c>
      <c r="B21" s="303" t="s">
        <v>832</v>
      </c>
      <c r="C21" s="370">
        <f>'Mode of cooking'!C22</f>
        <v>1172</v>
      </c>
      <c r="D21" s="6">
        <v>931</v>
      </c>
      <c r="E21" s="6">
        <v>241</v>
      </c>
      <c r="F21" s="6">
        <v>0</v>
      </c>
      <c r="G21" s="6">
        <v>0</v>
      </c>
      <c r="H21" s="6">
        <v>0</v>
      </c>
      <c r="I21" s="183">
        <v>0</v>
      </c>
      <c r="J21" s="403">
        <f t="shared" si="0"/>
        <v>1172</v>
      </c>
      <c r="K21" s="370">
        <f t="shared" si="1"/>
        <v>1172</v>
      </c>
      <c r="L21" s="6">
        <v>1172</v>
      </c>
      <c r="M21" s="370">
        <f t="shared" si="2"/>
        <v>1172</v>
      </c>
      <c r="N21" s="370">
        <f>'AT-8_Hon_CCH_Pry'!D26+'AT-8A_Hon_CCH_UPry'!D25</f>
        <v>3483</v>
      </c>
      <c r="O21" s="13" t="s">
        <v>405</v>
      </c>
    </row>
    <row r="22" spans="1:15">
      <c r="A22" s="302">
        <v>14</v>
      </c>
      <c r="B22" s="303" t="s">
        <v>833</v>
      </c>
      <c r="C22" s="370">
        <f>'Mode of cooking'!C23</f>
        <v>1011</v>
      </c>
      <c r="D22" s="6">
        <v>601</v>
      </c>
      <c r="E22" s="6">
        <v>410</v>
      </c>
      <c r="F22" s="6">
        <v>0</v>
      </c>
      <c r="G22" s="6">
        <v>0</v>
      </c>
      <c r="H22" s="6">
        <v>0</v>
      </c>
      <c r="I22" s="183">
        <v>0</v>
      </c>
      <c r="J22" s="403">
        <f t="shared" si="0"/>
        <v>1011</v>
      </c>
      <c r="K22" s="370">
        <f t="shared" si="1"/>
        <v>1011</v>
      </c>
      <c r="L22" s="6">
        <v>254</v>
      </c>
      <c r="M22" s="370">
        <f t="shared" si="2"/>
        <v>1011</v>
      </c>
      <c r="N22" s="370">
        <f>'AT-8_Hon_CCH_Pry'!D27+'AT-8A_Hon_CCH_UPry'!D26</f>
        <v>3109</v>
      </c>
    </row>
    <row r="23" spans="1:15">
      <c r="A23" s="302">
        <v>15</v>
      </c>
      <c r="B23" s="303" t="s">
        <v>834</v>
      </c>
      <c r="C23" s="370">
        <f>'Mode of cooking'!C24</f>
        <v>517</v>
      </c>
      <c r="D23" s="6">
        <v>296</v>
      </c>
      <c r="E23" s="6">
        <v>198</v>
      </c>
      <c r="F23" s="6">
        <v>1</v>
      </c>
      <c r="G23" s="6">
        <v>0</v>
      </c>
      <c r="H23" s="6">
        <v>22</v>
      </c>
      <c r="I23" s="183">
        <v>26</v>
      </c>
      <c r="J23" s="403">
        <f t="shared" si="0"/>
        <v>517</v>
      </c>
      <c r="K23" s="370">
        <f t="shared" si="1"/>
        <v>517</v>
      </c>
      <c r="L23" s="6">
        <v>0</v>
      </c>
      <c r="M23" s="370">
        <f t="shared" si="2"/>
        <v>517</v>
      </c>
      <c r="N23" s="370">
        <f>'AT-8_Hon_CCH_Pry'!D28+'AT-8A_Hon_CCH_UPry'!D27</f>
        <v>1592</v>
      </c>
    </row>
    <row r="24" spans="1:15">
      <c r="A24" s="302">
        <v>16</v>
      </c>
      <c r="B24" s="303" t="s">
        <v>835</v>
      </c>
      <c r="C24" s="370">
        <f>'Mode of cooking'!C25</f>
        <v>379</v>
      </c>
      <c r="D24" s="6">
        <v>26</v>
      </c>
      <c r="E24" s="6">
        <v>260</v>
      </c>
      <c r="F24" s="6">
        <v>9</v>
      </c>
      <c r="G24" s="6">
        <v>0</v>
      </c>
      <c r="H24" s="6">
        <v>84</v>
      </c>
      <c r="I24" s="183">
        <v>0</v>
      </c>
      <c r="J24" s="403">
        <f t="shared" si="0"/>
        <v>379</v>
      </c>
      <c r="K24" s="370">
        <f t="shared" si="1"/>
        <v>379</v>
      </c>
      <c r="L24" s="6">
        <v>0</v>
      </c>
      <c r="M24" s="370">
        <f t="shared" si="2"/>
        <v>379</v>
      </c>
      <c r="N24" s="370">
        <f>'AT-8_Hon_CCH_Pry'!D29+'AT-8A_Hon_CCH_UPry'!D28</f>
        <v>1103</v>
      </c>
    </row>
    <row r="25" spans="1:15">
      <c r="A25" s="302">
        <v>17</v>
      </c>
      <c r="B25" s="303" t="s">
        <v>836</v>
      </c>
      <c r="C25" s="370">
        <f>'Mode of cooking'!C26</f>
        <v>1642</v>
      </c>
      <c r="D25" s="6">
        <v>605</v>
      </c>
      <c r="E25" s="6">
        <v>978</v>
      </c>
      <c r="F25" s="6">
        <v>59</v>
      </c>
      <c r="G25" s="6">
        <v>0</v>
      </c>
      <c r="H25" s="6">
        <v>0</v>
      </c>
      <c r="I25" s="183">
        <v>0</v>
      </c>
      <c r="J25" s="403">
        <f t="shared" si="0"/>
        <v>1642</v>
      </c>
      <c r="K25" s="370">
        <f t="shared" si="1"/>
        <v>1642</v>
      </c>
      <c r="L25" s="6">
        <v>458</v>
      </c>
      <c r="M25" s="370">
        <f t="shared" si="2"/>
        <v>1642</v>
      </c>
      <c r="N25" s="370">
        <f>'AT-8_Hon_CCH_Pry'!D30+'AT-8A_Hon_CCH_UPry'!D29</f>
        <v>4765</v>
      </c>
    </row>
    <row r="26" spans="1:15">
      <c r="A26" s="302">
        <v>18</v>
      </c>
      <c r="B26" s="303" t="s">
        <v>837</v>
      </c>
      <c r="C26" s="370">
        <f>'Mode of cooking'!C27</f>
        <v>1224</v>
      </c>
      <c r="D26" s="6">
        <v>900</v>
      </c>
      <c r="E26" s="6">
        <v>324</v>
      </c>
      <c r="F26" s="6">
        <v>0</v>
      </c>
      <c r="G26" s="6">
        <v>0</v>
      </c>
      <c r="H26" s="6">
        <v>0</v>
      </c>
      <c r="I26" s="183">
        <v>1224</v>
      </c>
      <c r="J26" s="403">
        <f t="shared" si="0"/>
        <v>1224</v>
      </c>
      <c r="K26" s="370">
        <f t="shared" si="1"/>
        <v>1224</v>
      </c>
      <c r="L26" s="6">
        <v>0</v>
      </c>
      <c r="M26" s="370">
        <f t="shared" si="2"/>
        <v>1224</v>
      </c>
      <c r="N26" s="370">
        <f>'AT-8_Hon_CCH_Pry'!D31+'AT-8A_Hon_CCH_UPry'!D30</f>
        <v>3695</v>
      </c>
    </row>
    <row r="27" spans="1:15">
      <c r="A27" s="302">
        <v>19</v>
      </c>
      <c r="B27" s="303" t="s">
        <v>838</v>
      </c>
      <c r="C27" s="370">
        <f>'Mode of cooking'!C28</f>
        <v>1817</v>
      </c>
      <c r="D27" s="6">
        <v>322</v>
      </c>
      <c r="E27" s="6">
        <v>1261</v>
      </c>
      <c r="F27" s="6">
        <v>30</v>
      </c>
      <c r="G27" s="6">
        <v>6</v>
      </c>
      <c r="H27" s="6">
        <v>198</v>
      </c>
      <c r="I27" s="183">
        <v>613</v>
      </c>
      <c r="J27" s="403">
        <f t="shared" si="0"/>
        <v>1817</v>
      </c>
      <c r="K27" s="370">
        <f t="shared" si="1"/>
        <v>1817</v>
      </c>
      <c r="L27" s="6">
        <v>0</v>
      </c>
      <c r="M27" s="370">
        <f t="shared" si="2"/>
        <v>1817</v>
      </c>
      <c r="N27" s="370">
        <f>'AT-8_Hon_CCH_Pry'!D32+'AT-8A_Hon_CCH_UPry'!D31</f>
        <v>5301</v>
      </c>
    </row>
    <row r="28" spans="1:15">
      <c r="A28" s="302">
        <v>20</v>
      </c>
      <c r="B28" s="303" t="s">
        <v>839</v>
      </c>
      <c r="C28" s="370">
        <f>'Mode of cooking'!C29</f>
        <v>1292</v>
      </c>
      <c r="D28" s="6">
        <v>0</v>
      </c>
      <c r="E28" s="6">
        <v>1292</v>
      </c>
      <c r="F28" s="6">
        <v>0</v>
      </c>
      <c r="G28" s="6">
        <v>0</v>
      </c>
      <c r="H28" s="6">
        <v>0</v>
      </c>
      <c r="I28" s="183">
        <v>0</v>
      </c>
      <c r="J28" s="403">
        <f t="shared" si="0"/>
        <v>1292</v>
      </c>
      <c r="K28" s="370">
        <f t="shared" si="1"/>
        <v>1292</v>
      </c>
      <c r="L28" s="6">
        <v>0</v>
      </c>
      <c r="M28" s="370">
        <f t="shared" si="2"/>
        <v>1292</v>
      </c>
      <c r="N28" s="370">
        <f>'AT-8_Hon_CCH_Pry'!D33+'AT-8A_Hon_CCH_UPry'!D32</f>
        <v>3848</v>
      </c>
    </row>
    <row r="29" spans="1:15">
      <c r="A29" s="302">
        <v>21</v>
      </c>
      <c r="B29" s="303" t="s">
        <v>840</v>
      </c>
      <c r="C29" s="370">
        <f>'Mode of cooking'!C30</f>
        <v>1592</v>
      </c>
      <c r="D29" s="6">
        <v>926</v>
      </c>
      <c r="E29" s="6">
        <v>666</v>
      </c>
      <c r="F29" s="6">
        <v>0</v>
      </c>
      <c r="G29" s="6">
        <v>0</v>
      </c>
      <c r="H29" s="6">
        <v>0</v>
      </c>
      <c r="I29" s="183">
        <v>0</v>
      </c>
      <c r="J29" s="403">
        <f t="shared" si="0"/>
        <v>1592</v>
      </c>
      <c r="K29" s="370">
        <f t="shared" si="1"/>
        <v>1592</v>
      </c>
      <c r="L29" s="6">
        <v>374</v>
      </c>
      <c r="M29" s="370">
        <f t="shared" si="2"/>
        <v>1592</v>
      </c>
      <c r="N29" s="370">
        <f>'AT-8_Hon_CCH_Pry'!D34+'AT-8A_Hon_CCH_UPry'!D33</f>
        <v>4692</v>
      </c>
    </row>
    <row r="30" spans="1:15">
      <c r="A30" s="302">
        <v>22</v>
      </c>
      <c r="B30" s="303" t="s">
        <v>841</v>
      </c>
      <c r="C30" s="370">
        <f>'Mode of cooking'!C31</f>
        <v>707</v>
      </c>
      <c r="D30" s="6">
        <v>433</v>
      </c>
      <c r="E30" s="6">
        <v>256</v>
      </c>
      <c r="F30" s="6">
        <v>9</v>
      </c>
      <c r="G30" s="6">
        <v>0</v>
      </c>
      <c r="H30" s="6">
        <v>9</v>
      </c>
      <c r="I30" s="183">
        <v>0</v>
      </c>
      <c r="J30" s="403">
        <f t="shared" si="0"/>
        <v>707</v>
      </c>
      <c r="K30" s="370">
        <f t="shared" si="1"/>
        <v>707</v>
      </c>
      <c r="L30" s="6">
        <v>255</v>
      </c>
      <c r="M30" s="370">
        <f t="shared" si="2"/>
        <v>707</v>
      </c>
      <c r="N30" s="370">
        <f>'AT-8_Hon_CCH_Pry'!D35+'AT-8A_Hon_CCH_UPry'!D34</f>
        <v>2136</v>
      </c>
    </row>
    <row r="31" spans="1:15">
      <c r="A31" s="302">
        <v>23</v>
      </c>
      <c r="B31" s="303" t="s">
        <v>842</v>
      </c>
      <c r="C31" s="370">
        <f>'Mode of cooking'!C32</f>
        <v>1593</v>
      </c>
      <c r="D31" s="6">
        <v>868</v>
      </c>
      <c r="E31" s="6">
        <v>725</v>
      </c>
      <c r="F31" s="6">
        <v>0</v>
      </c>
      <c r="G31" s="6">
        <v>0</v>
      </c>
      <c r="H31" s="6">
        <v>0</v>
      </c>
      <c r="I31" s="183">
        <v>0</v>
      </c>
      <c r="J31" s="403">
        <f t="shared" si="0"/>
        <v>1593</v>
      </c>
      <c r="K31" s="370">
        <f t="shared" si="1"/>
        <v>1593</v>
      </c>
      <c r="L31" s="6">
        <v>450</v>
      </c>
      <c r="M31" s="370">
        <f t="shared" si="2"/>
        <v>1593</v>
      </c>
      <c r="N31" s="370">
        <f>'AT-8_Hon_CCH_Pry'!D36+'AT-8A_Hon_CCH_UPry'!D35</f>
        <v>4586</v>
      </c>
    </row>
    <row r="32" spans="1:15">
      <c r="A32" s="302">
        <v>24</v>
      </c>
      <c r="B32" s="303" t="s">
        <v>843</v>
      </c>
      <c r="C32" s="370">
        <f>'Mode of cooking'!C33</f>
        <v>1523</v>
      </c>
      <c r="D32" s="6">
        <v>1117</v>
      </c>
      <c r="E32" s="6">
        <v>406</v>
      </c>
      <c r="F32" s="6">
        <v>0</v>
      </c>
      <c r="G32" s="6">
        <v>0</v>
      </c>
      <c r="H32" s="6">
        <v>0</v>
      </c>
      <c r="I32" s="183">
        <v>1321</v>
      </c>
      <c r="J32" s="403">
        <f t="shared" si="0"/>
        <v>1523</v>
      </c>
      <c r="K32" s="370">
        <f t="shared" si="1"/>
        <v>1523</v>
      </c>
      <c r="L32" s="6">
        <v>380</v>
      </c>
      <c r="M32" s="370">
        <f t="shared" si="2"/>
        <v>1523</v>
      </c>
      <c r="N32" s="370">
        <f>'AT-8_Hon_CCH_Pry'!D37+'AT-8A_Hon_CCH_UPry'!D36</f>
        <v>4640</v>
      </c>
    </row>
    <row r="33" spans="1:14">
      <c r="A33" s="302">
        <v>25</v>
      </c>
      <c r="B33" s="303" t="s">
        <v>844</v>
      </c>
      <c r="C33" s="370">
        <f>'Mode of cooking'!C34</f>
        <v>984</v>
      </c>
      <c r="D33" s="6">
        <v>612</v>
      </c>
      <c r="E33" s="6">
        <v>372</v>
      </c>
      <c r="F33" s="6">
        <v>0</v>
      </c>
      <c r="G33" s="6">
        <v>0</v>
      </c>
      <c r="H33" s="6">
        <v>0</v>
      </c>
      <c r="I33" s="183">
        <v>984</v>
      </c>
      <c r="J33" s="403">
        <f t="shared" si="0"/>
        <v>984</v>
      </c>
      <c r="K33" s="370">
        <f t="shared" si="1"/>
        <v>984</v>
      </c>
      <c r="L33" s="6">
        <v>436</v>
      </c>
      <c r="M33" s="370">
        <f t="shared" si="2"/>
        <v>984</v>
      </c>
      <c r="N33" s="370">
        <f>'AT-8_Hon_CCH_Pry'!D38+'AT-8A_Hon_CCH_UPry'!D37</f>
        <v>2952</v>
      </c>
    </row>
    <row r="34" spans="1:14">
      <c r="A34" s="302">
        <v>26</v>
      </c>
      <c r="B34" s="303" t="s">
        <v>845</v>
      </c>
      <c r="C34" s="370">
        <f>'Mode of cooking'!C35</f>
        <v>2085</v>
      </c>
      <c r="D34" s="6">
        <v>1620</v>
      </c>
      <c r="E34" s="6">
        <v>465</v>
      </c>
      <c r="F34" s="6">
        <v>0</v>
      </c>
      <c r="G34" s="6">
        <v>0</v>
      </c>
      <c r="H34" s="6">
        <v>0</v>
      </c>
      <c r="I34" s="183">
        <v>0</v>
      </c>
      <c r="J34" s="403">
        <f t="shared" si="0"/>
        <v>2085</v>
      </c>
      <c r="K34" s="370">
        <f t="shared" si="1"/>
        <v>2085</v>
      </c>
      <c r="L34" s="6">
        <v>0</v>
      </c>
      <c r="M34" s="370">
        <f t="shared" si="2"/>
        <v>2085</v>
      </c>
      <c r="N34" s="370">
        <f>'AT-8_Hon_CCH_Pry'!D39+'AT-8A_Hon_CCH_UPry'!D38</f>
        <v>6279</v>
      </c>
    </row>
    <row r="35" spans="1:14">
      <c r="A35" s="302">
        <v>27</v>
      </c>
      <c r="B35" s="303" t="s">
        <v>846</v>
      </c>
      <c r="C35" s="370">
        <f>'Mode of cooking'!C36</f>
        <v>1354</v>
      </c>
      <c r="D35" s="6">
        <v>576</v>
      </c>
      <c r="E35" s="6">
        <v>778</v>
      </c>
      <c r="F35" s="6">
        <v>0</v>
      </c>
      <c r="G35" s="6">
        <v>0</v>
      </c>
      <c r="H35" s="6">
        <v>0</v>
      </c>
      <c r="I35" s="183">
        <v>0</v>
      </c>
      <c r="J35" s="403">
        <f t="shared" si="0"/>
        <v>1354</v>
      </c>
      <c r="K35" s="370">
        <f t="shared" si="1"/>
        <v>1354</v>
      </c>
      <c r="L35" s="6">
        <v>339</v>
      </c>
      <c r="M35" s="370">
        <f t="shared" si="2"/>
        <v>1354</v>
      </c>
      <c r="N35" s="370">
        <f>'AT-8_Hon_CCH_Pry'!D40+'AT-8A_Hon_CCH_UPry'!D39</f>
        <v>3816</v>
      </c>
    </row>
    <row r="36" spans="1:14">
      <c r="A36" s="302">
        <v>28</v>
      </c>
      <c r="B36" s="303" t="s">
        <v>847</v>
      </c>
      <c r="C36" s="370">
        <f>'Mode of cooking'!C37</f>
        <v>2016</v>
      </c>
      <c r="D36" s="6">
        <v>1853</v>
      </c>
      <c r="E36" s="6">
        <v>163</v>
      </c>
      <c r="F36" s="6">
        <v>0</v>
      </c>
      <c r="G36" s="6">
        <v>0</v>
      </c>
      <c r="H36" s="6">
        <v>0</v>
      </c>
      <c r="I36" s="183">
        <v>2016</v>
      </c>
      <c r="J36" s="403">
        <f t="shared" si="0"/>
        <v>2016</v>
      </c>
      <c r="K36" s="370">
        <f t="shared" si="1"/>
        <v>2016</v>
      </c>
      <c r="L36" s="6">
        <v>0</v>
      </c>
      <c r="M36" s="370">
        <f t="shared" si="2"/>
        <v>2016</v>
      </c>
      <c r="N36" s="370">
        <f>'AT-8_Hon_CCH_Pry'!D41+'AT-8A_Hon_CCH_UPry'!D40</f>
        <v>5944</v>
      </c>
    </row>
    <row r="37" spans="1:14">
      <c r="A37" s="302">
        <v>29</v>
      </c>
      <c r="B37" s="303" t="s">
        <v>848</v>
      </c>
      <c r="C37" s="370">
        <f>'Mode of cooking'!C38</f>
        <v>1492</v>
      </c>
      <c r="D37" s="6">
        <v>1245</v>
      </c>
      <c r="E37" s="6">
        <v>75</v>
      </c>
      <c r="F37" s="6">
        <v>0</v>
      </c>
      <c r="G37" s="6">
        <v>0</v>
      </c>
      <c r="H37" s="6">
        <v>172</v>
      </c>
      <c r="I37" s="183">
        <v>0</v>
      </c>
      <c r="J37" s="403">
        <f t="shared" si="0"/>
        <v>1492</v>
      </c>
      <c r="K37" s="370">
        <f t="shared" si="1"/>
        <v>1492</v>
      </c>
      <c r="L37" s="6">
        <v>0</v>
      </c>
      <c r="M37" s="370">
        <f t="shared" si="2"/>
        <v>1492</v>
      </c>
      <c r="N37" s="370">
        <f>'AT-8_Hon_CCH_Pry'!D42+'AT-8A_Hon_CCH_UPry'!D41</f>
        <v>4475</v>
      </c>
    </row>
    <row r="38" spans="1:14">
      <c r="A38" s="302">
        <v>30</v>
      </c>
      <c r="B38" s="303" t="s">
        <v>849</v>
      </c>
      <c r="C38" s="370">
        <f>'Mode of cooking'!C39</f>
        <v>2416</v>
      </c>
      <c r="D38" s="6">
        <v>1845</v>
      </c>
      <c r="E38" s="6">
        <v>571</v>
      </c>
      <c r="F38" s="6">
        <v>0</v>
      </c>
      <c r="G38" s="6">
        <v>0</v>
      </c>
      <c r="H38" s="6">
        <v>0</v>
      </c>
      <c r="I38" s="183">
        <v>0</v>
      </c>
      <c r="J38" s="403">
        <f t="shared" si="0"/>
        <v>2416</v>
      </c>
      <c r="K38" s="370">
        <f t="shared" si="1"/>
        <v>2416</v>
      </c>
      <c r="L38" s="6">
        <v>604</v>
      </c>
      <c r="M38" s="370">
        <f t="shared" si="2"/>
        <v>2416</v>
      </c>
      <c r="N38" s="370">
        <f>'AT-8_Hon_CCH_Pry'!D43+'AT-8A_Hon_CCH_UPry'!D42</f>
        <v>7088</v>
      </c>
    </row>
    <row r="39" spans="1:14">
      <c r="A39" s="302">
        <v>31</v>
      </c>
      <c r="B39" s="303" t="s">
        <v>850</v>
      </c>
      <c r="C39" s="370">
        <f>'Mode of cooking'!C40</f>
        <v>2411</v>
      </c>
      <c r="D39" s="6">
        <v>1720</v>
      </c>
      <c r="E39" s="6">
        <v>691</v>
      </c>
      <c r="F39" s="6">
        <v>0</v>
      </c>
      <c r="G39" s="6">
        <v>0</v>
      </c>
      <c r="H39" s="6">
        <v>0</v>
      </c>
      <c r="I39" s="183">
        <v>0</v>
      </c>
      <c r="J39" s="403">
        <f t="shared" si="0"/>
        <v>2411</v>
      </c>
      <c r="K39" s="370">
        <f t="shared" si="1"/>
        <v>2411</v>
      </c>
      <c r="L39" s="6">
        <v>0</v>
      </c>
      <c r="M39" s="370">
        <f t="shared" si="2"/>
        <v>2411</v>
      </c>
      <c r="N39" s="370">
        <f>'AT-8_Hon_CCH_Pry'!D44+'AT-8A_Hon_CCH_UPry'!D43</f>
        <v>7057</v>
      </c>
    </row>
    <row r="40" spans="1:14">
      <c r="A40" s="302">
        <v>32</v>
      </c>
      <c r="B40" s="303" t="s">
        <v>851</v>
      </c>
      <c r="C40" s="370">
        <f>'Mode of cooking'!C41</f>
        <v>1478</v>
      </c>
      <c r="D40" s="6">
        <v>1031</v>
      </c>
      <c r="E40" s="6">
        <v>447</v>
      </c>
      <c r="F40" s="6">
        <v>0</v>
      </c>
      <c r="G40" s="6">
        <v>0</v>
      </c>
      <c r="H40" s="6">
        <v>0</v>
      </c>
      <c r="I40" s="183">
        <v>0</v>
      </c>
      <c r="J40" s="403">
        <f t="shared" si="0"/>
        <v>1478</v>
      </c>
      <c r="K40" s="370">
        <f t="shared" si="1"/>
        <v>1478</v>
      </c>
      <c r="L40" s="6">
        <v>370</v>
      </c>
      <c r="M40" s="370">
        <f t="shared" si="2"/>
        <v>1478</v>
      </c>
      <c r="N40" s="370">
        <f>'AT-8_Hon_CCH_Pry'!D45+'AT-8A_Hon_CCH_UPry'!D44</f>
        <v>4383</v>
      </c>
    </row>
    <row r="41" spans="1:14">
      <c r="A41" s="304"/>
      <c r="B41" s="305" t="s">
        <v>84</v>
      </c>
      <c r="C41" s="435">
        <f>'Mode of cooking'!C42</f>
        <v>43205</v>
      </c>
      <c r="D41" s="25">
        <f>SUM(D9:D40)</f>
        <v>25639</v>
      </c>
      <c r="E41" s="25">
        <f t="shared" ref="E41:L41" si="3">SUM(E9:E40)</f>
        <v>16907</v>
      </c>
      <c r="F41" s="25">
        <f t="shared" si="3"/>
        <v>143</v>
      </c>
      <c r="G41" s="25">
        <f t="shared" si="3"/>
        <v>6</v>
      </c>
      <c r="H41" s="25">
        <f t="shared" si="3"/>
        <v>510</v>
      </c>
      <c r="I41" s="25">
        <f t="shared" si="3"/>
        <v>12320</v>
      </c>
      <c r="J41" s="438">
        <f t="shared" si="0"/>
        <v>43205</v>
      </c>
      <c r="K41" s="435">
        <f t="shared" si="1"/>
        <v>43205</v>
      </c>
      <c r="L41" s="25">
        <f t="shared" si="3"/>
        <v>10031</v>
      </c>
      <c r="M41" s="435">
        <f t="shared" si="2"/>
        <v>43205</v>
      </c>
      <c r="N41" s="435">
        <f>'AT-8_Hon_CCH_Pry'!D46+'AT-8A_Hon_CCH_UPry'!D45</f>
        <v>128130</v>
      </c>
    </row>
    <row r="42" spans="1:14" ht="12.75" customHeight="1">
      <c r="A42" s="185"/>
      <c r="B42" s="185"/>
      <c r="C42" s="185"/>
      <c r="D42" s="185"/>
      <c r="H42" s="859"/>
      <c r="I42" s="859"/>
      <c r="J42" s="859"/>
      <c r="K42" s="859"/>
      <c r="L42" s="859"/>
    </row>
    <row r="43" spans="1:14" ht="12.75" customHeight="1">
      <c r="A43" s="185"/>
      <c r="B43" s="185"/>
      <c r="C43" s="185"/>
      <c r="D43" s="185"/>
      <c r="H43" s="199"/>
      <c r="I43" s="199"/>
      <c r="J43" s="199"/>
      <c r="K43" s="859" t="s">
        <v>1026</v>
      </c>
      <c r="L43" s="859"/>
      <c r="M43" s="859"/>
      <c r="N43" s="859"/>
    </row>
    <row r="44" spans="1:14" ht="12.75" customHeight="1">
      <c r="A44" s="185"/>
      <c r="B44" s="185"/>
      <c r="C44" s="185"/>
      <c r="D44" s="185"/>
      <c r="K44" s="787" t="s">
        <v>1010</v>
      </c>
      <c r="L44" s="787"/>
      <c r="M44" s="787"/>
      <c r="N44" s="787"/>
    </row>
    <row r="45" spans="1:14">
      <c r="A45" s="185"/>
      <c r="C45" s="185"/>
      <c r="D45" s="185"/>
      <c r="I45" s="939" t="s">
        <v>1025</v>
      </c>
      <c r="J45" s="939"/>
      <c r="K45" s="187"/>
    </row>
    <row r="46" spans="1:14">
      <c r="J46" s="938"/>
      <c r="K46" s="939"/>
    </row>
    <row r="47" spans="1:14" ht="15">
      <c r="K47" s="645" t="s">
        <v>1030</v>
      </c>
      <c r="L47" s="645"/>
      <c r="M47" s="645"/>
      <c r="N47" s="645"/>
    </row>
  </sheetData>
  <mergeCells count="16">
    <mergeCell ref="J46:K46"/>
    <mergeCell ref="H42:L42"/>
    <mergeCell ref="D6:H6"/>
    <mergeCell ref="K47:N47"/>
    <mergeCell ref="K44:N44"/>
    <mergeCell ref="K43:N43"/>
    <mergeCell ref="I45:J45"/>
    <mergeCell ref="C6:C7"/>
    <mergeCell ref="A1:K1"/>
    <mergeCell ref="A2:K2"/>
    <mergeCell ref="A4:H4"/>
    <mergeCell ref="A6:A7"/>
    <mergeCell ref="B6:B7"/>
    <mergeCell ref="K6:N6"/>
    <mergeCell ref="I6:I7"/>
    <mergeCell ref="J6:J7"/>
  </mergeCells>
  <printOptions horizontalCentered="1"/>
  <pageMargins left="0.70866141732283472" right="0.70866141732283472" top="0.23622047244094491" bottom="0" header="0.31496062992125984" footer="0.31496062992125984"/>
  <pageSetup paperSize="9" scale="8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O20"/>
  <sheetViews>
    <sheetView topLeftCell="A11" zoomScaleSheetLayoutView="120" workbookViewId="0">
      <selection activeCell="K21" sqref="K21"/>
    </sheetView>
  </sheetViews>
  <sheetFormatPr defaultRowHeight="13.2"/>
  <cols>
    <col min="1" max="1" width="7.5546875" customWidth="1"/>
    <col min="2" max="2" width="14" customWidth="1"/>
    <col min="3" max="3" width="23.5546875" customWidth="1"/>
    <col min="4" max="4" width="12.5546875" customWidth="1"/>
    <col min="5" max="5" width="13" customWidth="1"/>
    <col min="6" max="6" width="14.6640625" customWidth="1"/>
    <col min="7" max="7" width="13.5546875" customWidth="1"/>
    <col min="8" max="8" width="36.109375" customWidth="1"/>
  </cols>
  <sheetData>
    <row r="1" spans="1:15" ht="16.2">
      <c r="A1" s="775" t="s">
        <v>0</v>
      </c>
      <c r="B1" s="775"/>
      <c r="C1" s="775"/>
      <c r="D1" s="775"/>
      <c r="E1" s="775"/>
      <c r="F1" s="775"/>
      <c r="G1" s="775"/>
      <c r="H1" s="219" t="s">
        <v>531</v>
      </c>
    </row>
    <row r="2" spans="1:15" ht="22.2">
      <c r="A2" s="776" t="s">
        <v>652</v>
      </c>
      <c r="B2" s="776"/>
      <c r="C2" s="776"/>
      <c r="D2" s="776"/>
      <c r="E2" s="776"/>
      <c r="F2" s="776"/>
      <c r="G2" s="776"/>
      <c r="H2" s="776"/>
    </row>
    <row r="3" spans="1:15" ht="14.4">
      <c r="A3" s="180"/>
      <c r="B3" s="180"/>
      <c r="C3" s="180"/>
      <c r="D3" s="180"/>
      <c r="E3" s="180"/>
      <c r="F3" s="180"/>
      <c r="G3" s="180"/>
    </row>
    <row r="4" spans="1:15" ht="16.2">
      <c r="A4" s="775" t="s">
        <v>530</v>
      </c>
      <c r="B4" s="775"/>
      <c r="C4" s="775"/>
      <c r="D4" s="775"/>
      <c r="E4" s="775"/>
      <c r="F4" s="775"/>
      <c r="G4" s="775"/>
    </row>
    <row r="5" spans="1:15" ht="14.4">
      <c r="A5" s="181" t="s">
        <v>938</v>
      </c>
      <c r="B5" s="181"/>
      <c r="C5" s="181"/>
      <c r="D5" s="181"/>
      <c r="E5" s="181"/>
      <c r="F5" s="181"/>
      <c r="G5" s="181" t="s">
        <v>981</v>
      </c>
    </row>
    <row r="6" spans="1:15" ht="21.75" customHeight="1">
      <c r="A6" s="867" t="s">
        <v>2</v>
      </c>
      <c r="B6" s="690" t="s">
        <v>32</v>
      </c>
      <c r="C6" s="867" t="s">
        <v>509</v>
      </c>
      <c r="D6" s="690" t="s">
        <v>514</v>
      </c>
      <c r="E6" s="690"/>
      <c r="F6" s="790" t="s">
        <v>515</v>
      </c>
      <c r="G6" s="790"/>
      <c r="H6" s="867" t="s">
        <v>223</v>
      </c>
    </row>
    <row r="7" spans="1:15" ht="25.5" customHeight="1">
      <c r="A7" s="868"/>
      <c r="B7" s="690"/>
      <c r="C7" s="868"/>
      <c r="D7" s="546" t="s">
        <v>510</v>
      </c>
      <c r="E7" s="546" t="s">
        <v>511</v>
      </c>
      <c r="F7" s="542" t="s">
        <v>512</v>
      </c>
      <c r="G7" s="546" t="s">
        <v>513</v>
      </c>
      <c r="H7" s="868"/>
    </row>
    <row r="8" spans="1:15" ht="14.4">
      <c r="A8" s="182" t="s">
        <v>262</v>
      </c>
      <c r="B8" s="182">
        <v>2</v>
      </c>
      <c r="C8" s="182">
        <v>3</v>
      </c>
      <c r="D8" s="182">
        <v>4</v>
      </c>
      <c r="E8" s="182">
        <v>5</v>
      </c>
      <c r="F8" s="182">
        <v>6</v>
      </c>
      <c r="G8" s="182">
        <v>7</v>
      </c>
      <c r="H8" s="182">
        <v>8</v>
      </c>
    </row>
    <row r="9" spans="1:15" ht="33" customHeight="1">
      <c r="A9" s="302">
        <v>1</v>
      </c>
      <c r="B9" s="611" t="s">
        <v>1037</v>
      </c>
      <c r="C9" s="611" t="s">
        <v>1036</v>
      </c>
      <c r="D9" s="613">
        <v>12</v>
      </c>
      <c r="E9" s="613">
        <v>12</v>
      </c>
      <c r="F9" s="613">
        <v>12</v>
      </c>
      <c r="G9" s="613" t="s">
        <v>1044</v>
      </c>
      <c r="H9" s="941" t="s">
        <v>1046</v>
      </c>
    </row>
    <row r="10" spans="1:15" ht="52.5" customHeight="1">
      <c r="A10" s="302">
        <v>2</v>
      </c>
      <c r="B10" s="611" t="s">
        <v>822</v>
      </c>
      <c r="C10" s="611" t="s">
        <v>1039</v>
      </c>
      <c r="D10" s="613">
        <v>10</v>
      </c>
      <c r="E10" s="613">
        <v>10</v>
      </c>
      <c r="F10" s="613">
        <v>10</v>
      </c>
      <c r="G10" s="613" t="s">
        <v>1044</v>
      </c>
      <c r="H10" s="942"/>
    </row>
    <row r="11" spans="1:15" ht="53.25" customHeight="1">
      <c r="A11" s="302">
        <v>3</v>
      </c>
      <c r="B11" s="611" t="s">
        <v>838</v>
      </c>
      <c r="C11" s="611" t="s">
        <v>1040</v>
      </c>
      <c r="D11" s="613">
        <v>28</v>
      </c>
      <c r="E11" s="613">
        <v>28</v>
      </c>
      <c r="F11" s="613" t="s">
        <v>1044</v>
      </c>
      <c r="G11" s="613" t="s">
        <v>1044</v>
      </c>
      <c r="H11" s="615" t="s">
        <v>1045</v>
      </c>
    </row>
    <row r="12" spans="1:15" ht="81.75" customHeight="1">
      <c r="A12" s="302">
        <v>4</v>
      </c>
      <c r="B12" s="611" t="s">
        <v>831</v>
      </c>
      <c r="C12" s="611" t="s">
        <v>1041</v>
      </c>
      <c r="D12" s="613">
        <v>6</v>
      </c>
      <c r="E12" s="613">
        <v>6</v>
      </c>
      <c r="F12" s="613">
        <v>6</v>
      </c>
      <c r="G12" s="613" t="s">
        <v>1044</v>
      </c>
      <c r="H12" s="611" t="s">
        <v>1046</v>
      </c>
      <c r="J12" s="609"/>
      <c r="K12" s="609"/>
      <c r="L12" s="609"/>
      <c r="M12" s="609"/>
      <c r="N12" s="609"/>
      <c r="O12" s="609"/>
    </row>
    <row r="13" spans="1:15" ht="53.25" customHeight="1">
      <c r="A13" s="614">
        <v>5</v>
      </c>
      <c r="B13" s="610" t="s">
        <v>1038</v>
      </c>
      <c r="C13" s="610" t="s">
        <v>1042</v>
      </c>
      <c r="D13" s="604" t="s">
        <v>1044</v>
      </c>
      <c r="E13" s="604" t="s">
        <v>1044</v>
      </c>
      <c r="F13" s="604" t="s">
        <v>1044</v>
      </c>
      <c r="G13" s="604" t="s">
        <v>1044</v>
      </c>
      <c r="H13" s="610"/>
      <c r="J13" s="609"/>
      <c r="K13" s="609"/>
      <c r="L13" s="609"/>
      <c r="M13" s="609"/>
      <c r="N13" s="609"/>
      <c r="O13" s="609"/>
    </row>
    <row r="14" spans="1:15" ht="51.75" customHeight="1">
      <c r="A14" s="302">
        <v>6</v>
      </c>
      <c r="B14" s="611" t="s">
        <v>840</v>
      </c>
      <c r="C14" s="611" t="s">
        <v>1043</v>
      </c>
      <c r="D14" s="613" t="s">
        <v>1044</v>
      </c>
      <c r="E14" s="613" t="s">
        <v>1044</v>
      </c>
      <c r="F14" s="613" t="s">
        <v>1044</v>
      </c>
      <c r="G14" s="613" t="s">
        <v>1044</v>
      </c>
      <c r="H14" s="613" t="s">
        <v>1044</v>
      </c>
      <c r="J14" s="609"/>
      <c r="K14" s="609"/>
      <c r="L14" s="609"/>
      <c r="M14" s="609"/>
      <c r="N14" s="609"/>
      <c r="O14" s="609"/>
    </row>
    <row r="15" spans="1:15" ht="41.25" customHeight="1">
      <c r="A15" s="940" t="s">
        <v>1018</v>
      </c>
      <c r="B15" s="940"/>
      <c r="C15" s="940"/>
      <c r="D15" s="940"/>
      <c r="E15" s="940"/>
      <c r="F15" s="940"/>
      <c r="G15" s="940"/>
      <c r="H15" s="940"/>
      <c r="J15" s="609"/>
      <c r="K15" s="609"/>
      <c r="L15" s="609"/>
      <c r="M15" s="609"/>
      <c r="N15" s="609"/>
      <c r="O15" s="609"/>
    </row>
    <row r="16" spans="1:15" ht="15">
      <c r="F16" s="645" t="s">
        <v>1026</v>
      </c>
      <c r="G16" s="645"/>
      <c r="H16" s="645"/>
      <c r="J16" s="609"/>
      <c r="K16" s="609"/>
      <c r="L16" s="609"/>
      <c r="M16" s="609"/>
      <c r="N16" s="609"/>
      <c r="O16" s="609"/>
    </row>
    <row r="17" spans="1:8" ht="12.75" customHeight="1">
      <c r="A17" s="185"/>
      <c r="B17" s="185"/>
      <c r="C17" s="185"/>
      <c r="D17" s="185"/>
      <c r="F17" s="787" t="s">
        <v>1010</v>
      </c>
      <c r="G17" s="787"/>
      <c r="H17" s="787"/>
    </row>
    <row r="18" spans="1:8" ht="12.75" customHeight="1">
      <c r="A18" s="185"/>
      <c r="B18" s="185"/>
      <c r="C18" s="185"/>
      <c r="D18" s="185"/>
      <c r="E18" s="593" t="s">
        <v>1029</v>
      </c>
      <c r="F18" s="859"/>
      <c r="G18" s="859"/>
      <c r="H18" s="859"/>
    </row>
    <row r="19" spans="1:8" ht="12.75" customHeight="1">
      <c r="A19" s="185"/>
      <c r="B19" s="185"/>
      <c r="C19" s="185"/>
      <c r="D19" s="185"/>
      <c r="G19" s="186"/>
    </row>
    <row r="20" spans="1:8" ht="15">
      <c r="A20" s="185"/>
      <c r="B20" s="185"/>
      <c r="D20" s="185"/>
      <c r="F20" s="645" t="s">
        <v>1027</v>
      </c>
      <c r="G20" s="645"/>
      <c r="H20" s="645"/>
    </row>
  </sheetData>
  <mergeCells count="15">
    <mergeCell ref="A1:G1"/>
    <mergeCell ref="A4:G4"/>
    <mergeCell ref="A6:A7"/>
    <mergeCell ref="C6:C7"/>
    <mergeCell ref="F6:G6"/>
    <mergeCell ref="D6:E6"/>
    <mergeCell ref="B6:B7"/>
    <mergeCell ref="A15:H15"/>
    <mergeCell ref="A2:H2"/>
    <mergeCell ref="H9:H10"/>
    <mergeCell ref="F20:H20"/>
    <mergeCell ref="F18:H18"/>
    <mergeCell ref="H6:H7"/>
    <mergeCell ref="F17:H17"/>
    <mergeCell ref="F16:H16"/>
  </mergeCells>
  <printOptions horizontalCentered="1"/>
  <pageMargins left="0.70866141732283472" right="0.70866141732283472" top="0.23622047244094491" bottom="0" header="0.31496062992125984" footer="0.31496062992125984"/>
  <pageSetup paperSize="9" scale="9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SheetLayoutView="84" workbookViewId="0">
      <selection activeCell="J24" sqref="J24:L24"/>
    </sheetView>
  </sheetViews>
  <sheetFormatPr defaultRowHeight="13.2"/>
  <cols>
    <col min="1" max="1" width="6.44140625" customWidth="1"/>
    <col min="2" max="2" width="15.44140625" customWidth="1"/>
    <col min="3" max="3" width="15.33203125" customWidth="1"/>
    <col min="4" max="5" width="15.44140625" customWidth="1"/>
    <col min="6" max="9" width="15.6640625" customWidth="1"/>
    <col min="10" max="10" width="15.44140625" customWidth="1"/>
    <col min="11" max="11" width="20" customWidth="1"/>
    <col min="12" max="12" width="14.33203125" customWidth="1"/>
  </cols>
  <sheetData>
    <row r="1" spans="1:14" ht="16.2">
      <c r="A1" s="775" t="s">
        <v>0</v>
      </c>
      <c r="B1" s="775"/>
      <c r="C1" s="775"/>
      <c r="D1" s="775"/>
      <c r="E1" s="775"/>
      <c r="F1" s="775"/>
      <c r="G1" s="775"/>
      <c r="H1" s="775"/>
      <c r="I1" s="775"/>
      <c r="J1" s="775"/>
      <c r="K1" s="775"/>
      <c r="L1" s="219" t="s">
        <v>533</v>
      </c>
    </row>
    <row r="2" spans="1:14" ht="22.2">
      <c r="A2" s="776" t="s">
        <v>652</v>
      </c>
      <c r="B2" s="776"/>
      <c r="C2" s="776"/>
      <c r="D2" s="776"/>
      <c r="E2" s="776"/>
      <c r="F2" s="776"/>
      <c r="G2" s="776"/>
      <c r="H2" s="776"/>
      <c r="I2" s="776"/>
      <c r="J2" s="776"/>
      <c r="K2" s="776"/>
    </row>
    <row r="3" spans="1:14" ht="14.4">
      <c r="A3" s="180"/>
      <c r="B3" s="180"/>
      <c r="C3" s="180"/>
      <c r="D3" s="180"/>
      <c r="E3" s="180"/>
      <c r="F3" s="180"/>
      <c r="G3" s="180"/>
      <c r="H3" s="180"/>
      <c r="I3" s="180"/>
      <c r="J3" s="180"/>
      <c r="K3" s="180"/>
    </row>
    <row r="4" spans="1:14" ht="16.2">
      <c r="A4" s="775" t="s">
        <v>532</v>
      </c>
      <c r="B4" s="775"/>
      <c r="C4" s="775"/>
      <c r="D4" s="775"/>
      <c r="E4" s="775"/>
      <c r="F4" s="775"/>
      <c r="G4" s="775"/>
      <c r="H4" s="775"/>
      <c r="I4" s="775"/>
      <c r="J4" s="775"/>
      <c r="K4" s="775"/>
    </row>
    <row r="5" spans="1:14" ht="14.4">
      <c r="A5" s="181" t="s">
        <v>938</v>
      </c>
      <c r="B5" s="181"/>
      <c r="C5" s="181"/>
      <c r="D5" s="181"/>
      <c r="E5" s="181"/>
      <c r="F5" s="181"/>
      <c r="G5" s="181"/>
      <c r="H5" s="181"/>
      <c r="I5" s="181"/>
      <c r="J5" s="181" t="s">
        <v>981</v>
      </c>
      <c r="K5" s="181"/>
    </row>
    <row r="6" spans="1:14" ht="21.75" customHeight="1">
      <c r="A6" s="867" t="s">
        <v>2</v>
      </c>
      <c r="B6" s="867" t="s">
        <v>32</v>
      </c>
      <c r="C6" s="688" t="s">
        <v>474</v>
      </c>
      <c r="D6" s="790"/>
      <c r="E6" s="689"/>
      <c r="F6" s="688" t="s">
        <v>480</v>
      </c>
      <c r="G6" s="790"/>
      <c r="H6" s="790"/>
      <c r="I6" s="689"/>
      <c r="J6" s="690" t="s">
        <v>482</v>
      </c>
      <c r="K6" s="690"/>
      <c r="L6" s="690"/>
    </row>
    <row r="7" spans="1:14" ht="29.25" customHeight="1">
      <c r="A7" s="868"/>
      <c r="B7" s="868"/>
      <c r="C7" s="545" t="s">
        <v>214</v>
      </c>
      <c r="D7" s="545" t="s">
        <v>476</v>
      </c>
      <c r="E7" s="545" t="s">
        <v>481</v>
      </c>
      <c r="F7" s="545" t="s">
        <v>214</v>
      </c>
      <c r="G7" s="545" t="s">
        <v>475</v>
      </c>
      <c r="H7" s="545" t="s">
        <v>477</v>
      </c>
      <c r="I7" s="545" t="s">
        <v>481</v>
      </c>
      <c r="J7" s="546" t="s">
        <v>478</v>
      </c>
      <c r="K7" s="546" t="s">
        <v>479</v>
      </c>
      <c r="L7" s="545" t="s">
        <v>481</v>
      </c>
    </row>
    <row r="8" spans="1:14" ht="14.4">
      <c r="A8" s="182" t="s">
        <v>262</v>
      </c>
      <c r="B8" s="182" t="s">
        <v>263</v>
      </c>
      <c r="C8" s="182" t="s">
        <v>264</v>
      </c>
      <c r="D8" s="182" t="s">
        <v>265</v>
      </c>
      <c r="E8" s="182" t="s">
        <v>266</v>
      </c>
      <c r="F8" s="182" t="s">
        <v>267</v>
      </c>
      <c r="G8" s="182" t="s">
        <v>268</v>
      </c>
      <c r="H8" s="182" t="s">
        <v>269</v>
      </c>
      <c r="I8" s="182" t="s">
        <v>290</v>
      </c>
      <c r="J8" s="182" t="s">
        <v>291</v>
      </c>
      <c r="K8" s="182" t="s">
        <v>292</v>
      </c>
      <c r="L8" s="182" t="s">
        <v>320</v>
      </c>
    </row>
    <row r="9" spans="1:14">
      <c r="A9" s="6"/>
      <c r="B9" s="6"/>
      <c r="C9" s="943" t="s">
        <v>867</v>
      </c>
      <c r="D9" s="944"/>
      <c r="E9" s="944"/>
      <c r="F9" s="944"/>
      <c r="G9" s="944"/>
      <c r="H9" s="944"/>
      <c r="I9" s="944"/>
      <c r="J9" s="944"/>
      <c r="K9" s="944"/>
      <c r="L9" s="945"/>
      <c r="N9" t="s">
        <v>11</v>
      </c>
    </row>
    <row r="10" spans="1:14">
      <c r="A10" s="6"/>
      <c r="B10" s="6"/>
      <c r="C10" s="946"/>
      <c r="D10" s="947"/>
      <c r="E10" s="947"/>
      <c r="F10" s="947"/>
      <c r="G10" s="947"/>
      <c r="H10" s="947"/>
      <c r="I10" s="947"/>
      <c r="J10" s="947"/>
      <c r="K10" s="947"/>
      <c r="L10" s="948"/>
    </row>
    <row r="11" spans="1:14">
      <c r="A11" s="6"/>
      <c r="B11" s="6"/>
      <c r="C11" s="946"/>
      <c r="D11" s="947"/>
      <c r="E11" s="947"/>
      <c r="F11" s="947"/>
      <c r="G11" s="947"/>
      <c r="H11" s="947"/>
      <c r="I11" s="947"/>
      <c r="J11" s="947"/>
      <c r="K11" s="947"/>
      <c r="L11" s="948"/>
    </row>
    <row r="12" spans="1:14">
      <c r="A12" s="6"/>
      <c r="B12" s="6"/>
      <c r="C12" s="946"/>
      <c r="D12" s="947"/>
      <c r="E12" s="947"/>
      <c r="F12" s="947"/>
      <c r="G12" s="947"/>
      <c r="H12" s="947"/>
      <c r="I12" s="947"/>
      <c r="J12" s="947"/>
      <c r="K12" s="947"/>
      <c r="L12" s="948"/>
    </row>
    <row r="13" spans="1:14">
      <c r="A13" s="6"/>
      <c r="B13" s="6"/>
      <c r="C13" s="946"/>
      <c r="D13" s="947"/>
      <c r="E13" s="947"/>
      <c r="F13" s="947"/>
      <c r="G13" s="947"/>
      <c r="H13" s="947"/>
      <c r="I13" s="947"/>
      <c r="J13" s="947"/>
      <c r="K13" s="947"/>
      <c r="L13" s="948"/>
    </row>
    <row r="14" spans="1:14">
      <c r="A14" s="6"/>
      <c r="B14" s="6"/>
      <c r="C14" s="946"/>
      <c r="D14" s="947"/>
      <c r="E14" s="947"/>
      <c r="F14" s="947"/>
      <c r="G14" s="947"/>
      <c r="H14" s="947"/>
      <c r="I14" s="947"/>
      <c r="J14" s="947"/>
      <c r="K14" s="947"/>
      <c r="L14" s="948"/>
    </row>
    <row r="15" spans="1:14">
      <c r="A15" s="6"/>
      <c r="B15" s="6"/>
      <c r="C15" s="946"/>
      <c r="D15" s="947"/>
      <c r="E15" s="947"/>
      <c r="F15" s="947"/>
      <c r="G15" s="947"/>
      <c r="H15" s="947"/>
      <c r="I15" s="947"/>
      <c r="J15" s="947"/>
      <c r="K15" s="947"/>
      <c r="L15" s="948"/>
    </row>
    <row r="16" spans="1:14">
      <c r="A16" s="6"/>
      <c r="B16" s="6"/>
      <c r="C16" s="946"/>
      <c r="D16" s="947"/>
      <c r="E16" s="947"/>
      <c r="F16" s="947"/>
      <c r="G16" s="947"/>
      <c r="H16" s="947"/>
      <c r="I16" s="947"/>
      <c r="J16" s="947"/>
      <c r="K16" s="947"/>
      <c r="L16" s="948"/>
    </row>
    <row r="17" spans="1:12">
      <c r="A17" s="6"/>
      <c r="B17" s="6"/>
      <c r="C17" s="949"/>
      <c r="D17" s="950"/>
      <c r="E17" s="950"/>
      <c r="F17" s="950"/>
      <c r="G17" s="950"/>
      <c r="H17" s="950"/>
      <c r="I17" s="950"/>
      <c r="J17" s="950"/>
      <c r="K17" s="950"/>
      <c r="L17" s="951"/>
    </row>
    <row r="20" spans="1:12" ht="12.75" customHeight="1">
      <c r="A20" s="185"/>
      <c r="B20" s="185"/>
      <c r="C20" s="185"/>
      <c r="D20" s="185"/>
      <c r="E20" s="185"/>
      <c r="F20" s="185"/>
      <c r="J20" s="721" t="s">
        <v>1026</v>
      </c>
      <c r="K20" s="722"/>
      <c r="L20" s="722"/>
    </row>
    <row r="21" spans="1:12" ht="12.75" customHeight="1">
      <c r="A21" s="185"/>
      <c r="B21" s="185"/>
      <c r="C21" s="185"/>
      <c r="D21" s="185"/>
      <c r="E21" s="185"/>
      <c r="F21" s="185"/>
      <c r="J21" s="787" t="s">
        <v>1010</v>
      </c>
      <c r="K21" s="787"/>
      <c r="L21" s="787"/>
    </row>
    <row r="22" spans="1:12" ht="12.75" customHeight="1">
      <c r="A22" s="185"/>
      <c r="B22" s="185"/>
      <c r="C22" s="185"/>
      <c r="D22" s="185"/>
      <c r="E22" s="185"/>
      <c r="F22" s="185"/>
      <c r="I22" s="593" t="s">
        <v>1025</v>
      </c>
    </row>
    <row r="23" spans="1:12">
      <c r="A23" s="185"/>
      <c r="F23" s="185"/>
    </row>
    <row r="24" spans="1:12" ht="15">
      <c r="J24" s="645" t="s">
        <v>1028</v>
      </c>
      <c r="K24" s="645"/>
      <c r="L24" s="645"/>
    </row>
  </sheetData>
  <mergeCells count="12">
    <mergeCell ref="J24:L24"/>
    <mergeCell ref="A1:K1"/>
    <mergeCell ref="C6:E6"/>
    <mergeCell ref="F6:I6"/>
    <mergeCell ref="J6:L6"/>
    <mergeCell ref="J21:L21"/>
    <mergeCell ref="A6:A7"/>
    <mergeCell ref="B6:B7"/>
    <mergeCell ref="A2:K2"/>
    <mergeCell ref="A4:K4"/>
    <mergeCell ref="C9:L17"/>
    <mergeCell ref="J20:L20"/>
  </mergeCells>
  <printOptions horizontalCentered="1"/>
  <pageMargins left="0.70866141732283472" right="0.70866141732283472" top="0.23622047244094491" bottom="0" header="0.31496062992125984" footer="0.31496062992125984"/>
  <pageSetup paperSize="9" scale="74"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opLeftCell="A10" zoomScaleSheetLayoutView="80" workbookViewId="0">
      <selection activeCell="I29" sqref="I29"/>
    </sheetView>
  </sheetViews>
  <sheetFormatPr defaultRowHeight="13.2"/>
  <cols>
    <col min="1" max="1" width="7.6640625" customWidth="1"/>
    <col min="2" max="2" width="14" customWidth="1"/>
    <col min="3" max="4" width="12.6640625" customWidth="1"/>
    <col min="5" max="5" width="12.88671875" customWidth="1"/>
    <col min="6" max="6" width="13.33203125" customWidth="1"/>
    <col min="7" max="7" width="13.6640625" customWidth="1"/>
    <col min="8" max="8" width="12.44140625" customWidth="1"/>
    <col min="9" max="9" width="15.5546875" customWidth="1"/>
    <col min="10" max="10" width="12.44140625" customWidth="1"/>
    <col min="11" max="11" width="14.33203125" customWidth="1"/>
  </cols>
  <sheetData>
    <row r="1" spans="1:11" ht="16.2">
      <c r="A1" s="775" t="s">
        <v>0</v>
      </c>
      <c r="B1" s="775"/>
      <c r="C1" s="775"/>
      <c r="D1" s="775"/>
      <c r="E1" s="775"/>
      <c r="F1" s="775"/>
      <c r="G1" s="775"/>
      <c r="H1" s="775"/>
      <c r="I1" s="276"/>
      <c r="J1" s="276"/>
      <c r="K1" s="219" t="s">
        <v>535</v>
      </c>
    </row>
    <row r="2" spans="1:11" ht="22.2">
      <c r="A2" s="776" t="s">
        <v>652</v>
      </c>
      <c r="B2" s="776"/>
      <c r="C2" s="776"/>
      <c r="D2" s="776"/>
      <c r="E2" s="776"/>
      <c r="F2" s="776"/>
      <c r="G2" s="776"/>
      <c r="H2" s="776"/>
      <c r="I2" s="277"/>
      <c r="J2" s="277"/>
    </row>
    <row r="3" spans="1:11" ht="14.4">
      <c r="A3" s="180"/>
      <c r="B3" s="180"/>
      <c r="C3" s="180"/>
      <c r="D3" s="180"/>
      <c r="E3" s="180"/>
      <c r="F3" s="180"/>
      <c r="G3" s="180"/>
      <c r="H3" s="180"/>
      <c r="I3" s="180"/>
      <c r="J3" s="180"/>
    </row>
    <row r="4" spans="1:11" ht="16.2">
      <c r="A4" s="775" t="s">
        <v>534</v>
      </c>
      <c r="B4" s="775"/>
      <c r="C4" s="775"/>
      <c r="D4" s="775"/>
      <c r="E4" s="775"/>
      <c r="F4" s="775"/>
      <c r="G4" s="775"/>
      <c r="H4" s="775"/>
      <c r="I4" s="276"/>
      <c r="J4" s="276"/>
    </row>
    <row r="5" spans="1:11" ht="14.4">
      <c r="A5" s="181" t="s">
        <v>936</v>
      </c>
      <c r="B5" s="181"/>
      <c r="C5" s="181"/>
      <c r="D5" s="181"/>
      <c r="E5" s="181"/>
      <c r="F5" s="181"/>
      <c r="G5" s="181" t="s">
        <v>981</v>
      </c>
      <c r="H5" s="181"/>
      <c r="I5" s="181"/>
      <c r="J5" s="181"/>
    </row>
    <row r="6" spans="1:11" ht="21.75" customHeight="1">
      <c r="A6" s="867" t="s">
        <v>2</v>
      </c>
      <c r="B6" s="867" t="s">
        <v>32</v>
      </c>
      <c r="C6" s="688" t="s">
        <v>492</v>
      </c>
      <c r="D6" s="790"/>
      <c r="E6" s="689"/>
      <c r="F6" s="688" t="s">
        <v>495</v>
      </c>
      <c r="G6" s="790"/>
      <c r="H6" s="689"/>
      <c r="I6" s="781" t="s">
        <v>714</v>
      </c>
      <c r="J6" s="781" t="s">
        <v>713</v>
      </c>
      <c r="K6" s="781" t="s">
        <v>73</v>
      </c>
    </row>
    <row r="7" spans="1:11" ht="26.25" customHeight="1">
      <c r="A7" s="868"/>
      <c r="B7" s="868"/>
      <c r="C7" s="546" t="s">
        <v>491</v>
      </c>
      <c r="D7" s="546" t="s">
        <v>493</v>
      </c>
      <c r="E7" s="546" t="s">
        <v>494</v>
      </c>
      <c r="F7" s="546" t="s">
        <v>491</v>
      </c>
      <c r="G7" s="546" t="s">
        <v>493</v>
      </c>
      <c r="H7" s="546" t="s">
        <v>494</v>
      </c>
      <c r="I7" s="782"/>
      <c r="J7" s="782"/>
      <c r="K7" s="782"/>
    </row>
    <row r="8" spans="1:11" ht="14.4">
      <c r="A8" s="566">
        <v>1</v>
      </c>
      <c r="B8" s="566">
        <v>2</v>
      </c>
      <c r="C8" s="566">
        <v>3</v>
      </c>
      <c r="D8" s="566">
        <v>4</v>
      </c>
      <c r="E8" s="566">
        <v>5</v>
      </c>
      <c r="F8" s="566">
        <v>6</v>
      </c>
      <c r="G8" s="566">
        <v>7</v>
      </c>
      <c r="H8" s="566">
        <v>8</v>
      </c>
      <c r="I8" s="566">
        <v>9</v>
      </c>
      <c r="J8" s="566">
        <v>10</v>
      </c>
      <c r="K8" s="566">
        <v>11</v>
      </c>
    </row>
    <row r="9" spans="1:11" ht="14.4">
      <c r="A9" s="266">
        <v>1</v>
      </c>
      <c r="B9" s="875" t="s">
        <v>868</v>
      </c>
      <c r="C9" s="952"/>
      <c r="D9" s="952"/>
      <c r="E9" s="952"/>
      <c r="F9" s="952"/>
      <c r="G9" s="952"/>
      <c r="H9" s="952"/>
      <c r="I9" s="952"/>
      <c r="J9" s="952"/>
      <c r="K9" s="953"/>
    </row>
    <row r="10" spans="1:11" ht="14.4">
      <c r="A10" s="266">
        <v>2</v>
      </c>
      <c r="B10" s="954"/>
      <c r="C10" s="955"/>
      <c r="D10" s="955"/>
      <c r="E10" s="955"/>
      <c r="F10" s="955"/>
      <c r="G10" s="955"/>
      <c r="H10" s="955"/>
      <c r="I10" s="955"/>
      <c r="J10" s="955"/>
      <c r="K10" s="956"/>
    </row>
    <row r="11" spans="1:11" ht="14.4">
      <c r="A11" s="266">
        <v>3</v>
      </c>
      <c r="B11" s="954"/>
      <c r="C11" s="955"/>
      <c r="D11" s="955"/>
      <c r="E11" s="955"/>
      <c r="F11" s="955"/>
      <c r="G11" s="955"/>
      <c r="H11" s="955"/>
      <c r="I11" s="955"/>
      <c r="J11" s="955"/>
      <c r="K11" s="956"/>
    </row>
    <row r="12" spans="1:11" ht="14.4">
      <c r="A12" s="266">
        <v>4</v>
      </c>
      <c r="B12" s="954"/>
      <c r="C12" s="955"/>
      <c r="D12" s="955"/>
      <c r="E12" s="955"/>
      <c r="F12" s="955"/>
      <c r="G12" s="955"/>
      <c r="H12" s="955"/>
      <c r="I12" s="955"/>
      <c r="J12" s="955"/>
      <c r="K12" s="956"/>
    </row>
    <row r="13" spans="1:11" ht="14.4">
      <c r="A13" s="266">
        <v>5</v>
      </c>
      <c r="B13" s="954"/>
      <c r="C13" s="955"/>
      <c r="D13" s="955"/>
      <c r="E13" s="955"/>
      <c r="F13" s="955"/>
      <c r="G13" s="955"/>
      <c r="H13" s="955"/>
      <c r="I13" s="955"/>
      <c r="J13" s="955"/>
      <c r="K13" s="956"/>
    </row>
    <row r="14" spans="1:11" ht="14.4">
      <c r="A14" s="266">
        <v>6</v>
      </c>
      <c r="B14" s="954"/>
      <c r="C14" s="955"/>
      <c r="D14" s="955"/>
      <c r="E14" s="955"/>
      <c r="F14" s="955"/>
      <c r="G14" s="955"/>
      <c r="H14" s="955"/>
      <c r="I14" s="955"/>
      <c r="J14" s="955"/>
      <c r="K14" s="956"/>
    </row>
    <row r="15" spans="1:11" ht="14.4">
      <c r="A15" s="266">
        <v>7</v>
      </c>
      <c r="B15" s="954"/>
      <c r="C15" s="955"/>
      <c r="D15" s="955"/>
      <c r="E15" s="955"/>
      <c r="F15" s="955"/>
      <c r="G15" s="955"/>
      <c r="H15" s="955"/>
      <c r="I15" s="955"/>
      <c r="J15" s="955"/>
      <c r="K15" s="956"/>
    </row>
    <row r="16" spans="1:11" ht="14.4">
      <c r="A16" s="266">
        <v>8</v>
      </c>
      <c r="B16" s="954"/>
      <c r="C16" s="955"/>
      <c r="D16" s="955"/>
      <c r="E16" s="955"/>
      <c r="F16" s="955"/>
      <c r="G16" s="955"/>
      <c r="H16" s="955"/>
      <c r="I16" s="955"/>
      <c r="J16" s="955"/>
      <c r="K16" s="956"/>
    </row>
    <row r="17" spans="1:13" ht="14.4">
      <c r="A17" s="266">
        <v>9</v>
      </c>
      <c r="B17" s="954"/>
      <c r="C17" s="955"/>
      <c r="D17" s="955"/>
      <c r="E17" s="955"/>
      <c r="F17" s="955"/>
      <c r="G17" s="955"/>
      <c r="H17" s="955"/>
      <c r="I17" s="955"/>
      <c r="J17" s="955"/>
      <c r="K17" s="956"/>
      <c r="M17" t="s">
        <v>11</v>
      </c>
    </row>
    <row r="18" spans="1:13" ht="14.4">
      <c r="A18" s="266">
        <v>10</v>
      </c>
      <c r="B18" s="954"/>
      <c r="C18" s="955"/>
      <c r="D18" s="955"/>
      <c r="E18" s="955"/>
      <c r="F18" s="955"/>
      <c r="G18" s="955"/>
      <c r="H18" s="955"/>
      <c r="I18" s="955"/>
      <c r="J18" s="955"/>
      <c r="K18" s="956"/>
    </row>
    <row r="19" spans="1:13">
      <c r="A19" s="16" t="s">
        <v>7</v>
      </c>
      <c r="B19" s="954"/>
      <c r="C19" s="955"/>
      <c r="D19" s="955"/>
      <c r="E19" s="955"/>
      <c r="F19" s="955"/>
      <c r="G19" s="955"/>
      <c r="H19" s="955"/>
      <c r="I19" s="955"/>
      <c r="J19" s="955"/>
      <c r="K19" s="956"/>
    </row>
    <row r="20" spans="1:13">
      <c r="A20" s="25" t="s">
        <v>15</v>
      </c>
      <c r="B20" s="957"/>
      <c r="C20" s="958"/>
      <c r="D20" s="958"/>
      <c r="E20" s="958"/>
      <c r="F20" s="958"/>
      <c r="G20" s="958"/>
      <c r="H20" s="958"/>
      <c r="I20" s="958"/>
      <c r="J20" s="958"/>
      <c r="K20" s="959"/>
    </row>
    <row r="22" spans="1:13">
      <c r="I22" s="721"/>
      <c r="J22" s="722"/>
      <c r="K22" s="722"/>
    </row>
    <row r="23" spans="1:13" ht="12.75" customHeight="1">
      <c r="A23" s="185"/>
      <c r="B23" s="185"/>
      <c r="C23" s="185"/>
      <c r="D23" s="185"/>
      <c r="E23" s="185"/>
      <c r="F23" s="185"/>
      <c r="I23" s="787" t="s">
        <v>1026</v>
      </c>
      <c r="J23" s="787"/>
      <c r="K23" s="787"/>
    </row>
    <row r="24" spans="1:13" ht="19.5" customHeight="1">
      <c r="A24" s="185"/>
      <c r="B24" s="185"/>
      <c r="C24" s="185"/>
      <c r="D24" s="185"/>
      <c r="E24" s="185"/>
      <c r="F24" s="185"/>
      <c r="G24" s="199"/>
      <c r="H24" s="199"/>
      <c r="I24" s="779" t="s">
        <v>1008</v>
      </c>
      <c r="J24" s="779"/>
      <c r="K24" s="779"/>
    </row>
    <row r="25" spans="1:13" ht="12.75" customHeight="1">
      <c r="A25" s="185"/>
      <c r="B25" s="185"/>
      <c r="C25" s="185"/>
      <c r="D25" s="185"/>
      <c r="E25" s="185"/>
      <c r="F25" s="185"/>
      <c r="G25" s="199"/>
      <c r="H25" s="199" t="s">
        <v>1025</v>
      </c>
      <c r="I25" s="199"/>
      <c r="J25" s="199"/>
      <c r="K25" s="199"/>
    </row>
    <row r="26" spans="1:13" ht="12.75" customHeight="1">
      <c r="A26" s="185"/>
      <c r="B26" s="185"/>
      <c r="C26" s="185"/>
      <c r="D26" s="185"/>
      <c r="E26" s="185"/>
      <c r="F26" s="185"/>
      <c r="G26" s="199"/>
      <c r="H26" s="199"/>
      <c r="I26" s="199"/>
      <c r="J26" s="199"/>
      <c r="K26" s="199"/>
    </row>
    <row r="27" spans="1:13" ht="15.75" customHeight="1">
      <c r="F27" s="185"/>
      <c r="H27" s="186"/>
      <c r="I27" s="779" t="s">
        <v>1027</v>
      </c>
      <c r="J27" s="779"/>
      <c r="K27" s="779"/>
    </row>
    <row r="28" spans="1:13">
      <c r="H28" s="187"/>
      <c r="I28" s="275"/>
      <c r="J28" s="275"/>
    </row>
  </sheetData>
  <mergeCells count="15">
    <mergeCell ref="I27:K27"/>
    <mergeCell ref="A6:A7"/>
    <mergeCell ref="B6:B7"/>
    <mergeCell ref="C6:E6"/>
    <mergeCell ref="F6:H6"/>
    <mergeCell ref="I23:K23"/>
    <mergeCell ref="I22:K22"/>
    <mergeCell ref="I24:K24"/>
    <mergeCell ref="B9:K20"/>
    <mergeCell ref="A1:H1"/>
    <mergeCell ref="A2:H2"/>
    <mergeCell ref="A4:H4"/>
    <mergeCell ref="K6:K7"/>
    <mergeCell ref="I6:I7"/>
    <mergeCell ref="J6:J7"/>
  </mergeCells>
  <printOptions horizontalCentered="1"/>
  <pageMargins left="0.70866141732283472" right="0.70866141732283472" top="0.23622047244094491" bottom="0" header="0.31496062992125984" footer="0.31496062992125984"/>
  <pageSetup paperSize="9" scale="94"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view="pageBreakPreview" topLeftCell="A16" zoomScale="73" zoomScaleSheetLayoutView="73" workbookViewId="0">
      <selection activeCell="U49" sqref="U49"/>
    </sheetView>
  </sheetViews>
  <sheetFormatPr defaultRowHeight="13.2"/>
  <cols>
    <col min="1" max="1" width="5.6640625" customWidth="1"/>
    <col min="2" max="2" width="19.6640625" customWidth="1"/>
    <col min="3" max="3" width="11.44140625" customWidth="1"/>
    <col min="4" max="5" width="11" customWidth="1"/>
    <col min="6" max="6" width="14.44140625" customWidth="1"/>
    <col min="7" max="7" width="11.88671875" customWidth="1"/>
    <col min="8" max="8" width="14.33203125" customWidth="1"/>
    <col min="9" max="9" width="10.6640625" customWidth="1"/>
    <col min="10" max="10" width="10.88671875" customWidth="1"/>
    <col min="11" max="11" width="9.33203125" customWidth="1"/>
    <col min="12" max="12" width="14.44140625" customWidth="1"/>
  </cols>
  <sheetData>
    <row r="1" spans="1:12" ht="15.6">
      <c r="A1" s="74"/>
      <c r="B1" s="74"/>
      <c r="C1" s="74"/>
      <c r="D1" s="74"/>
      <c r="E1" s="74"/>
      <c r="F1" s="74"/>
      <c r="G1" s="74"/>
      <c r="H1" s="74"/>
      <c r="K1" s="786" t="s">
        <v>81</v>
      </c>
      <c r="L1" s="786"/>
    </row>
    <row r="2" spans="1:12" ht="15.6">
      <c r="A2" s="964" t="s">
        <v>0</v>
      </c>
      <c r="B2" s="964"/>
      <c r="C2" s="964"/>
      <c r="D2" s="964"/>
      <c r="E2" s="964"/>
      <c r="F2" s="964"/>
      <c r="G2" s="964"/>
      <c r="H2" s="964"/>
      <c r="I2" s="74"/>
      <c r="J2" s="74"/>
      <c r="K2" s="74"/>
      <c r="L2" s="74"/>
    </row>
    <row r="3" spans="1:12" ht="21">
      <c r="A3" s="770" t="s">
        <v>652</v>
      </c>
      <c r="B3" s="770"/>
      <c r="C3" s="770"/>
      <c r="D3" s="770"/>
      <c r="E3" s="770"/>
      <c r="F3" s="770"/>
      <c r="G3" s="770"/>
      <c r="H3" s="770"/>
      <c r="I3" s="74"/>
      <c r="J3" s="74"/>
      <c r="K3" s="74"/>
      <c r="L3" s="74"/>
    </row>
    <row r="4" spans="1:12">
      <c r="A4" s="74"/>
      <c r="B4" s="74"/>
      <c r="C4" s="74"/>
      <c r="D4" s="74"/>
      <c r="E4" s="74"/>
      <c r="F4" s="74"/>
      <c r="G4" s="74"/>
      <c r="H4" s="74"/>
      <c r="I4" s="74"/>
      <c r="J4" s="74"/>
      <c r="K4" s="74"/>
      <c r="L4" s="74"/>
    </row>
    <row r="5" spans="1:12" ht="15.6">
      <c r="A5" s="771" t="s">
        <v>690</v>
      </c>
      <c r="B5" s="771"/>
      <c r="C5" s="771"/>
      <c r="D5" s="771"/>
      <c r="E5" s="771"/>
      <c r="F5" s="771"/>
      <c r="G5" s="771"/>
      <c r="H5" s="771"/>
      <c r="I5" s="771"/>
      <c r="J5" s="771"/>
      <c r="K5" s="771"/>
      <c r="L5" s="771"/>
    </row>
    <row r="6" spans="1:12">
      <c r="A6" s="74"/>
      <c r="B6" s="74"/>
      <c r="C6" s="74"/>
      <c r="D6" s="74"/>
      <c r="E6" s="74"/>
      <c r="F6" s="74"/>
      <c r="G6" s="74"/>
      <c r="H6" s="74"/>
      <c r="I6" s="74"/>
      <c r="J6" s="74"/>
      <c r="K6" s="74"/>
      <c r="L6" s="74"/>
    </row>
    <row r="7" spans="1:12">
      <c r="A7" s="707" t="s">
        <v>938</v>
      </c>
      <c r="B7" s="707"/>
      <c r="C7" s="74"/>
      <c r="D7" s="74"/>
      <c r="E7" s="74"/>
      <c r="F7" s="74"/>
      <c r="G7" s="74"/>
      <c r="H7" s="268"/>
      <c r="I7" s="74"/>
      <c r="J7" s="74"/>
      <c r="K7" s="74"/>
      <c r="L7" s="74"/>
    </row>
    <row r="8" spans="1:12" ht="17.399999999999999">
      <c r="A8" s="77"/>
      <c r="B8" s="77"/>
      <c r="C8" s="74"/>
      <c r="D8" s="74"/>
      <c r="E8" s="74"/>
      <c r="F8" s="74"/>
      <c r="G8" s="74"/>
      <c r="H8" s="74"/>
      <c r="I8" s="97"/>
      <c r="J8" s="117"/>
      <c r="K8" s="97" t="s">
        <v>984</v>
      </c>
      <c r="L8" s="74"/>
    </row>
    <row r="9" spans="1:12" ht="27.75" customHeight="1">
      <c r="A9" s="961" t="s">
        <v>852</v>
      </c>
      <c r="B9" s="961" t="s">
        <v>215</v>
      </c>
      <c r="C9" s="690" t="s">
        <v>500</v>
      </c>
      <c r="D9" s="690" t="s">
        <v>501</v>
      </c>
      <c r="E9" s="690" t="s">
        <v>502</v>
      </c>
      <c r="F9" s="690"/>
      <c r="G9" s="690" t="s">
        <v>456</v>
      </c>
      <c r="H9" s="690"/>
      <c r="I9" s="690" t="s">
        <v>225</v>
      </c>
      <c r="J9" s="690"/>
      <c r="K9" s="961" t="s">
        <v>227</v>
      </c>
      <c r="L9" s="961"/>
    </row>
    <row r="10" spans="1:12" ht="40.5" customHeight="1">
      <c r="A10" s="963"/>
      <c r="B10" s="963"/>
      <c r="C10" s="690"/>
      <c r="D10" s="690"/>
      <c r="E10" s="546" t="s">
        <v>214</v>
      </c>
      <c r="F10" s="546" t="s">
        <v>195</v>
      </c>
      <c r="G10" s="546" t="s">
        <v>214</v>
      </c>
      <c r="H10" s="546" t="s">
        <v>195</v>
      </c>
      <c r="I10" s="546" t="s">
        <v>214</v>
      </c>
      <c r="J10" s="546" t="s">
        <v>195</v>
      </c>
      <c r="K10" s="546" t="s">
        <v>214</v>
      </c>
      <c r="L10" s="546" t="s">
        <v>195</v>
      </c>
    </row>
    <row r="11" spans="1:12" s="12" customFormat="1">
      <c r="A11" s="78">
        <v>1</v>
      </c>
      <c r="B11" s="78">
        <v>2</v>
      </c>
      <c r="C11" s="78">
        <v>3</v>
      </c>
      <c r="D11" s="78">
        <v>4</v>
      </c>
      <c r="E11" s="78">
        <v>5</v>
      </c>
      <c r="F11" s="78">
        <v>6</v>
      </c>
      <c r="G11" s="78">
        <v>7</v>
      </c>
      <c r="H11" s="78">
        <v>8</v>
      </c>
      <c r="I11" s="78">
        <v>9</v>
      </c>
      <c r="J11" s="78">
        <v>10</v>
      </c>
      <c r="K11" s="78">
        <v>11</v>
      </c>
      <c r="L11" s="78">
        <v>12</v>
      </c>
    </row>
    <row r="12" spans="1:12" s="12" customFormat="1" ht="15">
      <c r="A12" s="299">
        <v>1</v>
      </c>
      <c r="B12" s="300" t="s">
        <v>820</v>
      </c>
      <c r="C12" s="328">
        <v>664</v>
      </c>
      <c r="D12" s="415">
        <v>99589</v>
      </c>
      <c r="E12" s="415">
        <v>645</v>
      </c>
      <c r="F12" s="415">
        <v>97147</v>
      </c>
      <c r="G12" s="415">
        <v>255</v>
      </c>
      <c r="H12" s="415">
        <v>62675</v>
      </c>
      <c r="I12" s="415">
        <v>255</v>
      </c>
      <c r="J12" s="415">
        <v>62671</v>
      </c>
      <c r="K12" s="500">
        <v>298</v>
      </c>
      <c r="L12" s="501">
        <v>714</v>
      </c>
    </row>
    <row r="13" spans="1:12" s="12" customFormat="1" ht="15">
      <c r="A13" s="299">
        <v>2</v>
      </c>
      <c r="B13" s="300" t="s">
        <v>821</v>
      </c>
      <c r="C13" s="328">
        <v>687</v>
      </c>
      <c r="D13" s="415">
        <v>283546</v>
      </c>
      <c r="E13" s="415">
        <v>637</v>
      </c>
      <c r="F13" s="415">
        <v>96016</v>
      </c>
      <c r="G13" s="415">
        <v>439</v>
      </c>
      <c r="H13" s="415">
        <v>85104</v>
      </c>
      <c r="I13" s="415">
        <v>439</v>
      </c>
      <c r="J13" s="415">
        <v>85104</v>
      </c>
      <c r="K13" s="81">
        <v>401</v>
      </c>
      <c r="L13" s="501">
        <v>0</v>
      </c>
    </row>
    <row r="14" spans="1:12" s="12" customFormat="1" ht="15">
      <c r="A14" s="299">
        <v>3</v>
      </c>
      <c r="B14" s="300" t="s">
        <v>822</v>
      </c>
      <c r="C14" s="328">
        <v>1380</v>
      </c>
      <c r="D14" s="415">
        <v>247347</v>
      </c>
      <c r="E14" s="415">
        <v>1049</v>
      </c>
      <c r="F14" s="415">
        <v>138324</v>
      </c>
      <c r="G14" s="415">
        <v>517</v>
      </c>
      <c r="H14" s="415">
        <v>162440</v>
      </c>
      <c r="I14" s="415">
        <v>517</v>
      </c>
      <c r="J14" s="415">
        <v>160034</v>
      </c>
      <c r="K14" s="81">
        <v>523</v>
      </c>
      <c r="L14" s="501">
        <v>134</v>
      </c>
    </row>
    <row r="15" spans="1:12" s="12" customFormat="1" ht="15">
      <c r="A15" s="299">
        <v>4</v>
      </c>
      <c r="B15" s="300" t="s">
        <v>823</v>
      </c>
      <c r="C15" s="328">
        <v>1709</v>
      </c>
      <c r="D15" s="415">
        <v>273879</v>
      </c>
      <c r="E15" s="415">
        <v>1337</v>
      </c>
      <c r="F15" s="415">
        <v>147393</v>
      </c>
      <c r="G15" s="415">
        <v>624</v>
      </c>
      <c r="H15" s="415">
        <v>183978</v>
      </c>
      <c r="I15" s="415">
        <v>624</v>
      </c>
      <c r="J15" s="415">
        <v>182427</v>
      </c>
      <c r="K15" s="81">
        <v>756</v>
      </c>
      <c r="L15" s="501">
        <v>1642</v>
      </c>
    </row>
    <row r="16" spans="1:12" s="12" customFormat="1" ht="15">
      <c r="A16" s="299">
        <v>5</v>
      </c>
      <c r="B16" s="300" t="s">
        <v>824</v>
      </c>
      <c r="C16" s="328">
        <v>1388</v>
      </c>
      <c r="D16" s="415">
        <v>179220</v>
      </c>
      <c r="E16" s="415">
        <v>786</v>
      </c>
      <c r="F16" s="415">
        <v>165865</v>
      </c>
      <c r="G16" s="415">
        <v>550</v>
      </c>
      <c r="H16" s="415">
        <v>116033</v>
      </c>
      <c r="I16" s="415">
        <v>550</v>
      </c>
      <c r="J16" s="415">
        <v>116033</v>
      </c>
      <c r="K16" s="81">
        <v>685</v>
      </c>
      <c r="L16" s="81">
        <v>6290</v>
      </c>
    </row>
    <row r="17" spans="1:12" s="12" customFormat="1" ht="15">
      <c r="A17" s="299">
        <v>6</v>
      </c>
      <c r="B17" s="300" t="s">
        <v>825</v>
      </c>
      <c r="C17" s="328">
        <v>1646</v>
      </c>
      <c r="D17" s="415">
        <v>252567</v>
      </c>
      <c r="E17" s="415">
        <v>1346</v>
      </c>
      <c r="F17" s="415">
        <v>203004</v>
      </c>
      <c r="G17" s="415">
        <v>494</v>
      </c>
      <c r="H17" s="415">
        <v>153920</v>
      </c>
      <c r="I17" s="415">
        <v>494</v>
      </c>
      <c r="J17" s="415">
        <v>153053</v>
      </c>
      <c r="K17" s="81">
        <v>712</v>
      </c>
      <c r="L17" s="81">
        <v>5033</v>
      </c>
    </row>
    <row r="18" spans="1:12" s="12" customFormat="1" ht="15">
      <c r="A18" s="299">
        <v>7</v>
      </c>
      <c r="B18" s="300" t="s">
        <v>826</v>
      </c>
      <c r="C18" s="328">
        <v>1480</v>
      </c>
      <c r="D18" s="415">
        <v>201613</v>
      </c>
      <c r="E18" s="415">
        <v>1465</v>
      </c>
      <c r="F18" s="415">
        <v>150579</v>
      </c>
      <c r="G18" s="415">
        <v>544</v>
      </c>
      <c r="H18" s="415">
        <v>126304</v>
      </c>
      <c r="I18" s="415">
        <v>544</v>
      </c>
      <c r="J18" s="415">
        <v>126231</v>
      </c>
      <c r="K18" s="81">
        <v>556</v>
      </c>
      <c r="L18" s="81">
        <v>4449</v>
      </c>
    </row>
    <row r="19" spans="1:12" s="12" customFormat="1" ht="15">
      <c r="A19" s="299">
        <v>8</v>
      </c>
      <c r="B19" s="300" t="s">
        <v>827</v>
      </c>
      <c r="C19" s="328">
        <v>1679</v>
      </c>
      <c r="D19" s="415">
        <v>324329</v>
      </c>
      <c r="E19" s="415">
        <v>1534</v>
      </c>
      <c r="F19" s="415">
        <v>196118</v>
      </c>
      <c r="G19" s="415">
        <v>682</v>
      </c>
      <c r="H19" s="415">
        <v>219003</v>
      </c>
      <c r="I19" s="415">
        <v>682</v>
      </c>
      <c r="J19" s="415">
        <v>217007</v>
      </c>
      <c r="K19" s="81">
        <v>823</v>
      </c>
      <c r="L19" s="81">
        <v>1832</v>
      </c>
    </row>
    <row r="20" spans="1:12" s="12" customFormat="1" ht="15">
      <c r="A20" s="299">
        <v>9</v>
      </c>
      <c r="B20" s="300" t="s">
        <v>828</v>
      </c>
      <c r="C20" s="328">
        <v>804</v>
      </c>
      <c r="D20" s="415">
        <v>155025</v>
      </c>
      <c r="E20" s="415">
        <v>789</v>
      </c>
      <c r="F20" s="415">
        <v>107882</v>
      </c>
      <c r="G20" s="415">
        <v>403</v>
      </c>
      <c r="H20" s="415">
        <v>115165</v>
      </c>
      <c r="I20" s="415">
        <v>403</v>
      </c>
      <c r="J20" s="415">
        <v>114537</v>
      </c>
      <c r="K20" s="81">
        <v>489</v>
      </c>
      <c r="L20" s="81">
        <v>648</v>
      </c>
    </row>
    <row r="21" spans="1:12" s="12" customFormat="1" ht="15">
      <c r="A21" s="299">
        <v>10</v>
      </c>
      <c r="B21" s="300" t="s">
        <v>829</v>
      </c>
      <c r="C21" s="328">
        <v>875</v>
      </c>
      <c r="D21" s="415">
        <v>100504</v>
      </c>
      <c r="E21" s="415">
        <v>497</v>
      </c>
      <c r="F21" s="415">
        <v>69981</v>
      </c>
      <c r="G21" s="415">
        <v>300</v>
      </c>
      <c r="H21" s="415">
        <v>61846</v>
      </c>
      <c r="I21" s="415">
        <v>300</v>
      </c>
      <c r="J21" s="415">
        <v>61846</v>
      </c>
      <c r="K21" s="81">
        <v>318</v>
      </c>
      <c r="L21" s="81">
        <v>4573</v>
      </c>
    </row>
    <row r="22" spans="1:12" s="12" customFormat="1" ht="15">
      <c r="A22" s="299">
        <v>11</v>
      </c>
      <c r="B22" s="300" t="s">
        <v>830</v>
      </c>
      <c r="C22" s="328">
        <v>1721</v>
      </c>
      <c r="D22" s="415">
        <v>221367</v>
      </c>
      <c r="E22" s="415">
        <v>1352</v>
      </c>
      <c r="F22" s="415">
        <v>195694</v>
      </c>
      <c r="G22" s="415">
        <v>573</v>
      </c>
      <c r="H22" s="415">
        <v>133245</v>
      </c>
      <c r="I22" s="415">
        <v>573</v>
      </c>
      <c r="J22" s="415">
        <v>133245</v>
      </c>
      <c r="K22" s="81">
        <v>583</v>
      </c>
      <c r="L22" s="81">
        <v>1384</v>
      </c>
    </row>
    <row r="23" spans="1:12" s="12" customFormat="1" ht="15">
      <c r="A23" s="299">
        <v>12</v>
      </c>
      <c r="B23" s="300" t="s">
        <v>831</v>
      </c>
      <c r="C23" s="328">
        <v>1546</v>
      </c>
      <c r="D23" s="415">
        <v>317542</v>
      </c>
      <c r="E23" s="415">
        <v>1242</v>
      </c>
      <c r="F23" s="415">
        <v>298518</v>
      </c>
      <c r="G23" s="415">
        <v>592</v>
      </c>
      <c r="H23" s="415">
        <v>211166</v>
      </c>
      <c r="I23" s="415">
        <v>592</v>
      </c>
      <c r="J23" s="415">
        <v>210066</v>
      </c>
      <c r="K23" s="81">
        <v>750</v>
      </c>
      <c r="L23" s="81">
        <v>10</v>
      </c>
    </row>
    <row r="24" spans="1:12" s="12" customFormat="1" ht="15">
      <c r="A24" s="299">
        <v>13</v>
      </c>
      <c r="B24" s="300" t="s">
        <v>832</v>
      </c>
      <c r="C24" s="328">
        <v>1249</v>
      </c>
      <c r="D24" s="415">
        <v>189294</v>
      </c>
      <c r="E24" s="415">
        <v>988</v>
      </c>
      <c r="F24" s="415">
        <v>175917</v>
      </c>
      <c r="G24" s="415">
        <v>456</v>
      </c>
      <c r="H24" s="415">
        <v>122556</v>
      </c>
      <c r="I24" s="415">
        <v>456</v>
      </c>
      <c r="J24" s="415">
        <v>125822</v>
      </c>
      <c r="K24" s="81">
        <v>508</v>
      </c>
      <c r="L24" s="81">
        <v>1798</v>
      </c>
    </row>
    <row r="25" spans="1:12" s="12" customFormat="1" ht="15">
      <c r="A25" s="299">
        <v>14</v>
      </c>
      <c r="B25" s="300" t="s">
        <v>833</v>
      </c>
      <c r="C25" s="328">
        <v>1085</v>
      </c>
      <c r="D25" s="415">
        <v>150127</v>
      </c>
      <c r="E25" s="415">
        <v>940</v>
      </c>
      <c r="F25" s="415">
        <v>130514</v>
      </c>
      <c r="G25" s="415">
        <v>349</v>
      </c>
      <c r="H25" s="415">
        <v>96669</v>
      </c>
      <c r="I25" s="415">
        <v>349</v>
      </c>
      <c r="J25" s="415">
        <v>96667</v>
      </c>
      <c r="K25" s="81">
        <v>493</v>
      </c>
      <c r="L25" s="81">
        <v>4049</v>
      </c>
    </row>
    <row r="26" spans="1:12" s="12" customFormat="1" ht="15">
      <c r="A26" s="299">
        <v>15</v>
      </c>
      <c r="B26" s="300" t="s">
        <v>834</v>
      </c>
      <c r="C26" s="328">
        <v>552</v>
      </c>
      <c r="D26" s="415">
        <v>60429</v>
      </c>
      <c r="E26" s="415">
        <v>500</v>
      </c>
      <c r="F26" s="415">
        <v>49404</v>
      </c>
      <c r="G26" s="415">
        <v>218</v>
      </c>
      <c r="H26" s="415">
        <v>42091</v>
      </c>
      <c r="I26" s="415">
        <v>218</v>
      </c>
      <c r="J26" s="415">
        <v>41712</v>
      </c>
      <c r="K26" s="81">
        <v>242</v>
      </c>
      <c r="L26" s="81">
        <v>288</v>
      </c>
    </row>
    <row r="27" spans="1:12" s="12" customFormat="1" ht="15">
      <c r="A27" s="299">
        <v>16</v>
      </c>
      <c r="B27" s="300" t="s">
        <v>835</v>
      </c>
      <c r="C27" s="328">
        <v>412</v>
      </c>
      <c r="D27" s="415">
        <v>65653</v>
      </c>
      <c r="E27" s="415">
        <v>337</v>
      </c>
      <c r="F27" s="415">
        <v>63727</v>
      </c>
      <c r="G27" s="415">
        <v>167</v>
      </c>
      <c r="H27" s="415">
        <v>41566</v>
      </c>
      <c r="I27" s="415">
        <v>167</v>
      </c>
      <c r="J27" s="415">
        <v>41167</v>
      </c>
      <c r="K27" s="81">
        <v>191</v>
      </c>
      <c r="L27" s="81">
        <v>2541</v>
      </c>
    </row>
    <row r="28" spans="1:12" s="12" customFormat="1" ht="15">
      <c r="A28" s="299">
        <v>17</v>
      </c>
      <c r="B28" s="300" t="s">
        <v>836</v>
      </c>
      <c r="C28" s="328">
        <v>1662</v>
      </c>
      <c r="D28" s="415">
        <v>218974</v>
      </c>
      <c r="E28" s="415">
        <v>1236</v>
      </c>
      <c r="F28" s="415">
        <v>119030</v>
      </c>
      <c r="G28" s="415">
        <v>560</v>
      </c>
      <c r="H28" s="415">
        <v>136799</v>
      </c>
      <c r="I28" s="415">
        <v>560</v>
      </c>
      <c r="J28" s="415">
        <v>136793</v>
      </c>
      <c r="K28" s="81">
        <v>599</v>
      </c>
      <c r="L28" s="81">
        <v>2603</v>
      </c>
    </row>
    <row r="29" spans="1:12" s="12" customFormat="1" ht="15">
      <c r="A29" s="299">
        <v>18</v>
      </c>
      <c r="B29" s="300" t="s">
        <v>837</v>
      </c>
      <c r="C29" s="328">
        <v>1309</v>
      </c>
      <c r="D29" s="415">
        <v>152823</v>
      </c>
      <c r="E29" s="415">
        <v>1123</v>
      </c>
      <c r="F29" s="415">
        <v>139744</v>
      </c>
      <c r="G29" s="415">
        <v>379</v>
      </c>
      <c r="H29" s="415">
        <v>97075</v>
      </c>
      <c r="I29" s="415">
        <v>379</v>
      </c>
      <c r="J29" s="415">
        <v>96705</v>
      </c>
      <c r="K29" s="81">
        <v>469</v>
      </c>
      <c r="L29" s="81">
        <v>3988</v>
      </c>
    </row>
    <row r="30" spans="1:12" s="12" customFormat="1" ht="15">
      <c r="A30" s="299">
        <v>19</v>
      </c>
      <c r="B30" s="300" t="s">
        <v>838</v>
      </c>
      <c r="C30" s="328">
        <v>1860</v>
      </c>
      <c r="D30" s="415">
        <v>347839</v>
      </c>
      <c r="E30" s="415">
        <v>1681</v>
      </c>
      <c r="F30" s="415">
        <v>174987</v>
      </c>
      <c r="G30" s="415">
        <v>692</v>
      </c>
      <c r="H30" s="415">
        <v>226114</v>
      </c>
      <c r="I30" s="415">
        <v>692</v>
      </c>
      <c r="J30" s="415">
        <v>226114</v>
      </c>
      <c r="K30" s="81">
        <v>788</v>
      </c>
      <c r="L30" s="81">
        <v>13</v>
      </c>
    </row>
    <row r="31" spans="1:12" ht="15">
      <c r="A31" s="299">
        <v>20</v>
      </c>
      <c r="B31" s="300" t="s">
        <v>839</v>
      </c>
      <c r="C31" s="416">
        <v>1348</v>
      </c>
      <c r="D31" s="417">
        <v>147385</v>
      </c>
      <c r="E31" s="417">
        <v>824</v>
      </c>
      <c r="F31" s="417">
        <v>133727</v>
      </c>
      <c r="G31" s="417">
        <v>503</v>
      </c>
      <c r="H31" s="417">
        <v>97408</v>
      </c>
      <c r="I31" s="417">
        <v>503</v>
      </c>
      <c r="J31" s="417">
        <v>97408</v>
      </c>
      <c r="K31" s="81">
        <v>628</v>
      </c>
      <c r="L31" s="81">
        <v>4284</v>
      </c>
    </row>
    <row r="32" spans="1:12" ht="15">
      <c r="A32" s="299">
        <v>21</v>
      </c>
      <c r="B32" s="300" t="s">
        <v>840</v>
      </c>
      <c r="C32" s="416">
        <v>1673</v>
      </c>
      <c r="D32" s="417">
        <v>258795</v>
      </c>
      <c r="E32" s="417">
        <v>1606</v>
      </c>
      <c r="F32" s="417">
        <v>191359</v>
      </c>
      <c r="G32" s="417">
        <v>555</v>
      </c>
      <c r="H32" s="417">
        <v>174400</v>
      </c>
      <c r="I32" s="417">
        <v>555</v>
      </c>
      <c r="J32" s="417">
        <v>173804</v>
      </c>
      <c r="K32" s="81">
        <v>578</v>
      </c>
      <c r="L32" s="81">
        <v>0</v>
      </c>
    </row>
    <row r="33" spans="1:12" ht="15">
      <c r="A33" s="299">
        <v>22</v>
      </c>
      <c r="B33" s="300" t="s">
        <v>841</v>
      </c>
      <c r="C33" s="416">
        <v>767</v>
      </c>
      <c r="D33" s="417">
        <v>151897</v>
      </c>
      <c r="E33" s="417">
        <v>324</v>
      </c>
      <c r="F33" s="417">
        <v>89002</v>
      </c>
      <c r="G33" s="417">
        <v>310</v>
      </c>
      <c r="H33" s="417">
        <v>95584</v>
      </c>
      <c r="I33" s="417">
        <v>310</v>
      </c>
      <c r="J33" s="417">
        <v>95071</v>
      </c>
      <c r="K33" s="81">
        <v>395</v>
      </c>
      <c r="L33" s="81">
        <v>1497</v>
      </c>
    </row>
    <row r="34" spans="1:12" ht="15">
      <c r="A34" s="299">
        <v>23</v>
      </c>
      <c r="B34" s="300" t="s">
        <v>842</v>
      </c>
      <c r="C34" s="416">
        <v>1651</v>
      </c>
      <c r="D34" s="417">
        <v>308135</v>
      </c>
      <c r="E34" s="417">
        <v>1276</v>
      </c>
      <c r="F34" s="417">
        <v>205382</v>
      </c>
      <c r="G34" s="417">
        <v>615</v>
      </c>
      <c r="H34" s="417">
        <v>207222</v>
      </c>
      <c r="I34" s="417">
        <v>615</v>
      </c>
      <c r="J34" s="417">
        <v>197843</v>
      </c>
      <c r="K34" s="81">
        <v>623</v>
      </c>
      <c r="L34" s="81">
        <v>1015</v>
      </c>
    </row>
    <row r="35" spans="1:12" ht="15">
      <c r="A35" s="299">
        <v>24</v>
      </c>
      <c r="B35" s="300" t="s">
        <v>843</v>
      </c>
      <c r="C35" s="416">
        <v>1651</v>
      </c>
      <c r="D35" s="81">
        <v>265138</v>
      </c>
      <c r="E35" s="417">
        <v>1126</v>
      </c>
      <c r="F35" s="417">
        <v>180508</v>
      </c>
      <c r="G35" s="417">
        <v>584</v>
      </c>
      <c r="H35" s="417">
        <v>175580</v>
      </c>
      <c r="I35" s="417">
        <v>584</v>
      </c>
      <c r="J35" s="417">
        <v>174386</v>
      </c>
      <c r="K35" s="81">
        <v>578</v>
      </c>
      <c r="L35" s="81">
        <v>265</v>
      </c>
    </row>
    <row r="36" spans="1:12" ht="15">
      <c r="A36" s="299">
        <v>25</v>
      </c>
      <c r="B36" s="300" t="s">
        <v>844</v>
      </c>
      <c r="C36" s="416">
        <v>1064</v>
      </c>
      <c r="D36" s="81">
        <v>143321</v>
      </c>
      <c r="E36" s="417">
        <v>1053</v>
      </c>
      <c r="F36" s="417">
        <v>143275</v>
      </c>
      <c r="G36" s="417">
        <v>404</v>
      </c>
      <c r="H36" s="417">
        <v>94342</v>
      </c>
      <c r="I36" s="417">
        <v>404</v>
      </c>
      <c r="J36" s="417">
        <v>94281</v>
      </c>
      <c r="K36" s="81">
        <v>520</v>
      </c>
      <c r="L36" s="81">
        <v>2141</v>
      </c>
    </row>
    <row r="37" spans="1:12" ht="15">
      <c r="A37" s="299">
        <v>26</v>
      </c>
      <c r="B37" s="300" t="s">
        <v>845</v>
      </c>
      <c r="C37" s="416">
        <v>2210</v>
      </c>
      <c r="D37" s="81">
        <v>393912</v>
      </c>
      <c r="E37" s="417">
        <v>1812</v>
      </c>
      <c r="F37" s="417">
        <v>306779</v>
      </c>
      <c r="G37" s="417">
        <v>719</v>
      </c>
      <c r="H37" s="417">
        <v>249331</v>
      </c>
      <c r="I37" s="417">
        <v>719</v>
      </c>
      <c r="J37" s="417">
        <v>249331</v>
      </c>
      <c r="K37" s="81">
        <v>907</v>
      </c>
      <c r="L37" s="81">
        <v>7155</v>
      </c>
    </row>
    <row r="38" spans="1:12" ht="15">
      <c r="A38" s="299">
        <v>27</v>
      </c>
      <c r="B38" s="300" t="s">
        <v>846</v>
      </c>
      <c r="C38" s="416">
        <v>1304</v>
      </c>
      <c r="D38" s="81">
        <v>195365</v>
      </c>
      <c r="E38" s="417">
        <v>1121</v>
      </c>
      <c r="F38" s="417">
        <v>194023</v>
      </c>
      <c r="G38" s="417">
        <v>413</v>
      </c>
      <c r="H38" s="417">
        <v>121611</v>
      </c>
      <c r="I38" s="417">
        <v>413</v>
      </c>
      <c r="J38" s="417">
        <v>120142</v>
      </c>
      <c r="K38" s="81">
        <v>644</v>
      </c>
      <c r="L38" s="81">
        <v>4352</v>
      </c>
    </row>
    <row r="39" spans="1:12" ht="15">
      <c r="A39" s="299">
        <v>28</v>
      </c>
      <c r="B39" s="300" t="s">
        <v>847</v>
      </c>
      <c r="C39" s="416">
        <v>2165</v>
      </c>
      <c r="D39" s="81">
        <v>297581</v>
      </c>
      <c r="E39" s="417">
        <v>1961</v>
      </c>
      <c r="F39" s="417">
        <v>235316</v>
      </c>
      <c r="G39" s="417">
        <v>732</v>
      </c>
      <c r="H39" s="417">
        <v>187630</v>
      </c>
      <c r="I39" s="417">
        <v>732</v>
      </c>
      <c r="J39" s="417">
        <v>177554</v>
      </c>
      <c r="K39" s="81">
        <v>758</v>
      </c>
      <c r="L39" s="81">
        <v>3338</v>
      </c>
    </row>
    <row r="40" spans="1:12" ht="15">
      <c r="A40" s="299">
        <v>29</v>
      </c>
      <c r="B40" s="300" t="s">
        <v>848</v>
      </c>
      <c r="C40" s="416">
        <v>1570</v>
      </c>
      <c r="D40" s="81">
        <v>218060</v>
      </c>
      <c r="E40" s="417">
        <v>1514</v>
      </c>
      <c r="F40" s="417">
        <v>212517</v>
      </c>
      <c r="G40" s="417">
        <v>512</v>
      </c>
      <c r="H40" s="417">
        <v>140137</v>
      </c>
      <c r="I40" s="417">
        <v>512</v>
      </c>
      <c r="J40" s="417">
        <v>139913</v>
      </c>
      <c r="K40" s="81">
        <v>969</v>
      </c>
      <c r="L40" s="81">
        <v>5229</v>
      </c>
    </row>
    <row r="41" spans="1:12" ht="15">
      <c r="A41" s="299">
        <v>30</v>
      </c>
      <c r="B41" s="300" t="s">
        <v>849</v>
      </c>
      <c r="C41" s="416">
        <v>2560</v>
      </c>
      <c r="D41" s="81">
        <v>432399</v>
      </c>
      <c r="E41" s="417">
        <v>2316</v>
      </c>
      <c r="F41" s="417">
        <v>330567</v>
      </c>
      <c r="G41" s="417">
        <v>924</v>
      </c>
      <c r="H41" s="417">
        <v>283210</v>
      </c>
      <c r="I41" s="417">
        <v>924</v>
      </c>
      <c r="J41" s="417">
        <v>283016</v>
      </c>
      <c r="K41" s="81">
        <v>1200</v>
      </c>
      <c r="L41" s="81">
        <v>7832</v>
      </c>
    </row>
    <row r="42" spans="1:12" ht="15">
      <c r="A42" s="299">
        <v>31</v>
      </c>
      <c r="B42" s="300" t="s">
        <v>850</v>
      </c>
      <c r="C42" s="416">
        <v>2465</v>
      </c>
      <c r="D42" s="81">
        <v>416839</v>
      </c>
      <c r="E42" s="417">
        <v>1849</v>
      </c>
      <c r="F42" s="417">
        <v>410687</v>
      </c>
      <c r="G42" s="417">
        <v>884</v>
      </c>
      <c r="H42" s="417">
        <v>261505</v>
      </c>
      <c r="I42" s="417">
        <v>884</v>
      </c>
      <c r="J42" s="417">
        <v>261088</v>
      </c>
      <c r="K42" s="81">
        <v>965</v>
      </c>
      <c r="L42" s="81">
        <v>2982</v>
      </c>
    </row>
    <row r="43" spans="1:12" ht="15">
      <c r="A43" s="299">
        <v>32</v>
      </c>
      <c r="B43" s="300" t="s">
        <v>851</v>
      </c>
      <c r="C43" s="416">
        <v>1478</v>
      </c>
      <c r="D43" s="81">
        <v>269966</v>
      </c>
      <c r="E43" s="417">
        <v>1150</v>
      </c>
      <c r="F43" s="417">
        <v>199229</v>
      </c>
      <c r="G43" s="417">
        <v>495</v>
      </c>
      <c r="H43" s="417">
        <v>172070</v>
      </c>
      <c r="I43" s="417">
        <v>495</v>
      </c>
      <c r="J43" s="417">
        <v>171347</v>
      </c>
      <c r="K43" s="81">
        <v>809</v>
      </c>
      <c r="L43" s="81">
        <v>2382</v>
      </c>
    </row>
    <row r="44" spans="1:12" ht="15.6">
      <c r="A44" s="299"/>
      <c r="B44" s="301" t="s">
        <v>84</v>
      </c>
      <c r="C44" s="439">
        <f>SUM(C12:C43)</f>
        <v>45614</v>
      </c>
      <c r="D44" s="439">
        <f t="shared" ref="D44:J44" si="0">SUM(D12:D43)</f>
        <v>7340460</v>
      </c>
      <c r="E44" s="440">
        <f t="shared" si="0"/>
        <v>37416</v>
      </c>
      <c r="F44" s="440">
        <f t="shared" si="0"/>
        <v>5552215</v>
      </c>
      <c r="G44" s="440">
        <f t="shared" si="0"/>
        <v>16444</v>
      </c>
      <c r="H44" s="440">
        <f t="shared" si="0"/>
        <v>4653779</v>
      </c>
      <c r="I44" s="440">
        <f t="shared" si="0"/>
        <v>16444</v>
      </c>
      <c r="J44" s="440">
        <f t="shared" si="0"/>
        <v>4622418</v>
      </c>
      <c r="K44" s="441">
        <v>19758</v>
      </c>
      <c r="L44" s="441">
        <v>84461</v>
      </c>
    </row>
    <row r="45" spans="1:12" ht="15" customHeight="1">
      <c r="A45" s="916" t="s">
        <v>931</v>
      </c>
      <c r="B45" s="916"/>
      <c r="C45" s="916"/>
      <c r="D45" s="916"/>
      <c r="E45" s="916"/>
      <c r="F45" s="916"/>
      <c r="G45" s="916"/>
      <c r="H45" s="916"/>
      <c r="I45" s="916"/>
      <c r="J45" s="916"/>
      <c r="K45" s="916"/>
      <c r="L45" s="916"/>
    </row>
    <row r="46" spans="1:12">
      <c r="A46" s="74"/>
      <c r="B46" s="74"/>
      <c r="C46" s="74"/>
      <c r="D46" s="74"/>
      <c r="K46" s="74"/>
      <c r="L46" s="74"/>
    </row>
    <row r="47" spans="1:12">
      <c r="E47" s="631"/>
      <c r="F47" s="631"/>
      <c r="G47" s="631"/>
      <c r="H47" s="631"/>
      <c r="I47" s="631"/>
      <c r="J47" s="631"/>
    </row>
    <row r="48" spans="1:12" ht="15">
      <c r="A48" s="962"/>
      <c r="B48" s="962"/>
      <c r="C48" s="962"/>
      <c r="D48" s="962"/>
      <c r="E48" s="962"/>
      <c r="F48" s="962"/>
      <c r="G48" s="962"/>
      <c r="H48" s="962"/>
      <c r="I48" s="645" t="s">
        <v>1026</v>
      </c>
      <c r="J48" s="645"/>
      <c r="K48" s="645"/>
      <c r="L48" s="645"/>
    </row>
    <row r="49" spans="1:12" ht="15">
      <c r="A49" s="74"/>
      <c r="B49" s="74"/>
      <c r="C49" s="74"/>
      <c r="D49" s="74"/>
      <c r="E49" s="74"/>
      <c r="F49" s="74"/>
      <c r="G49" s="74"/>
      <c r="H49" s="74"/>
      <c r="I49" s="787" t="s">
        <v>1008</v>
      </c>
      <c r="J49" s="787"/>
      <c r="K49" s="787"/>
      <c r="L49" s="787"/>
    </row>
    <row r="50" spans="1:12" ht="15.6">
      <c r="A50" s="84"/>
      <c r="B50" s="84"/>
      <c r="C50" s="84"/>
      <c r="D50" s="84"/>
      <c r="E50" s="84"/>
      <c r="F50" s="84"/>
      <c r="G50" s="84"/>
      <c r="H50" s="490" t="s">
        <v>1025</v>
      </c>
      <c r="I50" s="960"/>
      <c r="J50" s="960"/>
      <c r="K50" s="74"/>
      <c r="L50" s="74"/>
    </row>
    <row r="51" spans="1:12" ht="15.75" customHeight="1">
      <c r="A51" s="120"/>
      <c r="B51" s="120"/>
      <c r="C51" s="120"/>
      <c r="D51" s="120"/>
      <c r="E51" s="120"/>
      <c r="F51" s="120"/>
      <c r="G51" s="120"/>
      <c r="H51" s="120"/>
      <c r="I51" s="120"/>
      <c r="J51" s="120"/>
      <c r="K51" s="74"/>
      <c r="L51" s="74"/>
    </row>
    <row r="52" spans="1:12" ht="15.6" customHeight="1">
      <c r="A52" s="120"/>
      <c r="B52" s="120"/>
      <c r="C52" s="120"/>
      <c r="D52" s="120"/>
      <c r="E52" s="120"/>
      <c r="F52" s="120"/>
      <c r="G52" s="120"/>
      <c r="H52" s="120"/>
      <c r="I52" s="759" t="s">
        <v>1027</v>
      </c>
      <c r="J52" s="759"/>
      <c r="K52" s="759"/>
      <c r="L52" s="759"/>
    </row>
    <row r="53" spans="1:12">
      <c r="A53" s="74"/>
      <c r="B53" s="74"/>
      <c r="C53" s="74"/>
      <c r="D53" s="74"/>
      <c r="E53" s="74"/>
      <c r="F53" s="74"/>
      <c r="I53" s="29"/>
      <c r="J53" s="29"/>
      <c r="K53" s="29"/>
      <c r="L53" s="29"/>
    </row>
  </sheetData>
  <mergeCells count="19">
    <mergeCell ref="C9:C10"/>
    <mergeCell ref="A2:H2"/>
    <mergeCell ref="A3:H3"/>
    <mergeCell ref="I49:L49"/>
    <mergeCell ref="I52:L52"/>
    <mergeCell ref="K1:L1"/>
    <mergeCell ref="I50:J50"/>
    <mergeCell ref="G9:H9"/>
    <mergeCell ref="I9:J9"/>
    <mergeCell ref="K9:L9"/>
    <mergeCell ref="A48:H48"/>
    <mergeCell ref="I48:L48"/>
    <mergeCell ref="A7:B7"/>
    <mergeCell ref="A5:L5"/>
    <mergeCell ref="A45:L45"/>
    <mergeCell ref="D9:D10"/>
    <mergeCell ref="E9:F9"/>
    <mergeCell ref="B9:B10"/>
    <mergeCell ref="A9:A10"/>
  </mergeCells>
  <printOptions horizontalCentered="1"/>
  <pageMargins left="0.70866141732283472" right="0.70866141732283472" top="0.23622047244094491" bottom="0" header="0.31496062992125984" footer="0.31496062992125984"/>
  <pageSetup paperSize="9" scale="72" orientation="landscape" r:id="rId1"/>
  <colBreaks count="1" manualBreakCount="1">
    <brk id="12" max="37"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opLeftCell="A19" zoomScaleSheetLayoutView="100" workbookViewId="0">
      <selection activeCell="E52" sqref="E52"/>
    </sheetView>
  </sheetViews>
  <sheetFormatPr defaultColWidth="8.88671875" defaultRowHeight="13.2"/>
  <cols>
    <col min="1" max="1" width="7.109375" style="74" customWidth="1"/>
    <col min="2" max="2" width="19.109375" style="74" customWidth="1"/>
    <col min="3" max="3" width="20.5546875" style="74" customWidth="1"/>
    <col min="4" max="4" width="22.33203125" style="74" customWidth="1"/>
    <col min="5" max="5" width="22.88671875" style="74" customWidth="1"/>
    <col min="6" max="6" width="23.33203125" style="74" customWidth="1"/>
    <col min="7" max="16384" width="8.88671875" style="74"/>
  </cols>
  <sheetData>
    <row r="1" spans="1:7" ht="12.75" customHeight="1">
      <c r="D1" s="256"/>
      <c r="E1" s="256"/>
      <c r="F1" s="257" t="s">
        <v>93</v>
      </c>
    </row>
    <row r="2" spans="1:7" ht="15" customHeight="1">
      <c r="B2" s="964" t="s">
        <v>0</v>
      </c>
      <c r="C2" s="964"/>
      <c r="D2" s="964"/>
      <c r="E2" s="964"/>
      <c r="F2" s="964"/>
    </row>
    <row r="3" spans="1:7" ht="21">
      <c r="B3" s="770" t="s">
        <v>652</v>
      </c>
      <c r="C3" s="770"/>
      <c r="D3" s="770"/>
      <c r="E3" s="770"/>
      <c r="F3" s="770"/>
    </row>
    <row r="4" spans="1:7" ht="11.25" customHeight="1"/>
    <row r="5" spans="1:7">
      <c r="A5" s="966" t="s">
        <v>453</v>
      </c>
      <c r="B5" s="966"/>
      <c r="C5" s="966"/>
      <c r="D5" s="966"/>
      <c r="E5" s="966"/>
      <c r="F5" s="966"/>
    </row>
    <row r="6" spans="1:7" ht="8.4" customHeight="1">
      <c r="A6" s="76"/>
      <c r="B6" s="76"/>
      <c r="C6" s="76"/>
      <c r="D6" s="76"/>
      <c r="E6" s="76"/>
      <c r="F6" s="76"/>
    </row>
    <row r="7" spans="1:7" ht="18" customHeight="1">
      <c r="A7" s="707" t="s">
        <v>936</v>
      </c>
      <c r="B7" s="707"/>
    </row>
    <row r="8" spans="1:7" ht="18" hidden="1" customHeight="1">
      <c r="A8" s="77" t="s">
        <v>1</v>
      </c>
    </row>
    <row r="9" spans="1:7" ht="30.6" customHeight="1">
      <c r="A9" s="961" t="s">
        <v>2</v>
      </c>
      <c r="B9" s="961" t="s">
        <v>3</v>
      </c>
      <c r="C9" s="967" t="s">
        <v>449</v>
      </c>
      <c r="D9" s="968"/>
      <c r="E9" s="969" t="s">
        <v>452</v>
      </c>
      <c r="F9" s="969"/>
    </row>
    <row r="10" spans="1:7" s="85" customFormat="1" ht="26.4">
      <c r="A10" s="961"/>
      <c r="B10" s="961"/>
      <c r="C10" s="547" t="s">
        <v>450</v>
      </c>
      <c r="D10" s="547" t="s">
        <v>451</v>
      </c>
      <c r="E10" s="547" t="s">
        <v>450</v>
      </c>
      <c r="F10" s="547" t="s">
        <v>451</v>
      </c>
      <c r="G10" s="104"/>
    </row>
    <row r="11" spans="1:7" s="146" customFormat="1">
      <c r="A11" s="145">
        <v>1</v>
      </c>
      <c r="B11" s="145">
        <v>2</v>
      </c>
      <c r="C11" s="145">
        <v>3</v>
      </c>
      <c r="D11" s="145">
        <v>4</v>
      </c>
      <c r="E11" s="145">
        <v>5</v>
      </c>
      <c r="F11" s="145">
        <v>6</v>
      </c>
    </row>
    <row r="12" spans="1:7">
      <c r="A12" s="302">
        <v>1</v>
      </c>
      <c r="B12" s="303" t="s">
        <v>820</v>
      </c>
      <c r="C12" s="81">
        <v>404</v>
      </c>
      <c r="D12" s="81">
        <v>404</v>
      </c>
      <c r="E12" s="81">
        <v>239</v>
      </c>
      <c r="F12" s="81">
        <v>239</v>
      </c>
    </row>
    <row r="13" spans="1:7">
      <c r="A13" s="302">
        <v>2</v>
      </c>
      <c r="B13" s="303" t="s">
        <v>821</v>
      </c>
      <c r="C13" s="81">
        <v>229</v>
      </c>
      <c r="D13" s="81">
        <v>229</v>
      </c>
      <c r="E13" s="81">
        <v>372</v>
      </c>
      <c r="F13" s="81">
        <v>372</v>
      </c>
    </row>
    <row r="14" spans="1:7">
      <c r="A14" s="302">
        <v>3</v>
      </c>
      <c r="B14" s="303" t="s">
        <v>822</v>
      </c>
      <c r="C14" s="81">
        <v>843</v>
      </c>
      <c r="D14" s="81">
        <v>843</v>
      </c>
      <c r="E14" s="81">
        <v>494</v>
      </c>
      <c r="F14" s="81">
        <v>494</v>
      </c>
    </row>
    <row r="15" spans="1:7">
      <c r="A15" s="302">
        <v>4</v>
      </c>
      <c r="B15" s="303" t="s">
        <v>823</v>
      </c>
      <c r="C15" s="81">
        <v>1034</v>
      </c>
      <c r="D15" s="81">
        <v>1034</v>
      </c>
      <c r="E15" s="81">
        <v>544</v>
      </c>
      <c r="F15" s="81">
        <v>544</v>
      </c>
    </row>
    <row r="16" spans="1:7">
      <c r="A16" s="302">
        <v>5</v>
      </c>
      <c r="B16" s="303" t="s">
        <v>824</v>
      </c>
      <c r="C16" s="81">
        <v>828</v>
      </c>
      <c r="D16" s="81">
        <v>828</v>
      </c>
      <c r="E16" s="81">
        <v>538</v>
      </c>
      <c r="F16" s="81">
        <v>538</v>
      </c>
    </row>
    <row r="17" spans="1:6">
      <c r="A17" s="302">
        <v>6</v>
      </c>
      <c r="B17" s="303" t="s">
        <v>825</v>
      </c>
      <c r="C17" s="81">
        <v>1041</v>
      </c>
      <c r="D17" s="81">
        <v>1041</v>
      </c>
      <c r="E17" s="81">
        <v>422</v>
      </c>
      <c r="F17" s="81">
        <v>422</v>
      </c>
    </row>
    <row r="18" spans="1:6">
      <c r="A18" s="302">
        <v>7</v>
      </c>
      <c r="B18" s="303" t="s">
        <v>826</v>
      </c>
      <c r="C18" s="81">
        <v>834</v>
      </c>
      <c r="D18" s="81">
        <v>834</v>
      </c>
      <c r="E18" s="81">
        <v>402</v>
      </c>
      <c r="F18" s="81">
        <v>402</v>
      </c>
    </row>
    <row r="19" spans="1:6">
      <c r="A19" s="302">
        <v>8</v>
      </c>
      <c r="B19" s="303" t="s">
        <v>827</v>
      </c>
      <c r="C19" s="81">
        <v>943</v>
      </c>
      <c r="D19" s="81">
        <v>943</v>
      </c>
      <c r="E19" s="81">
        <v>634</v>
      </c>
      <c r="F19" s="81">
        <v>634</v>
      </c>
    </row>
    <row r="20" spans="1:6">
      <c r="A20" s="302">
        <v>9</v>
      </c>
      <c r="B20" s="303" t="s">
        <v>828</v>
      </c>
      <c r="C20" s="81">
        <v>322</v>
      </c>
      <c r="D20" s="81">
        <v>322</v>
      </c>
      <c r="E20" s="81">
        <v>343</v>
      </c>
      <c r="F20" s="81">
        <v>343</v>
      </c>
    </row>
    <row r="21" spans="1:6">
      <c r="A21" s="302">
        <v>10</v>
      </c>
      <c r="B21" s="303" t="s">
        <v>829</v>
      </c>
      <c r="C21" s="81">
        <v>565</v>
      </c>
      <c r="D21" s="81">
        <v>565</v>
      </c>
      <c r="E21" s="81">
        <v>295</v>
      </c>
      <c r="F21" s="81">
        <v>295</v>
      </c>
    </row>
    <row r="22" spans="1:6">
      <c r="A22" s="302">
        <v>11</v>
      </c>
      <c r="B22" s="303" t="s">
        <v>830</v>
      </c>
      <c r="C22" s="81">
        <v>1133</v>
      </c>
      <c r="D22" s="81">
        <v>1133</v>
      </c>
      <c r="E22" s="81">
        <v>562</v>
      </c>
      <c r="F22" s="81">
        <v>562</v>
      </c>
    </row>
    <row r="23" spans="1:6">
      <c r="A23" s="302">
        <v>12</v>
      </c>
      <c r="B23" s="303" t="s">
        <v>831</v>
      </c>
      <c r="C23" s="81">
        <v>856</v>
      </c>
      <c r="D23" s="81">
        <v>856</v>
      </c>
      <c r="E23" s="81">
        <v>513</v>
      </c>
      <c r="F23" s="81">
        <v>513</v>
      </c>
    </row>
    <row r="24" spans="1:6">
      <c r="A24" s="302">
        <v>13</v>
      </c>
      <c r="B24" s="303" t="s">
        <v>832</v>
      </c>
      <c r="C24" s="81">
        <v>648</v>
      </c>
      <c r="D24" s="81">
        <v>648</v>
      </c>
      <c r="E24" s="81">
        <v>378</v>
      </c>
      <c r="F24" s="81">
        <v>378</v>
      </c>
    </row>
    <row r="25" spans="1:6">
      <c r="A25" s="302">
        <v>14</v>
      </c>
      <c r="B25" s="303" t="s">
        <v>833</v>
      </c>
      <c r="C25" s="81">
        <v>716</v>
      </c>
      <c r="D25" s="81">
        <v>716</v>
      </c>
      <c r="E25" s="81">
        <v>338</v>
      </c>
      <c r="F25" s="81">
        <v>338</v>
      </c>
    </row>
    <row r="26" spans="1:6">
      <c r="A26" s="302">
        <v>15</v>
      </c>
      <c r="B26" s="303" t="s">
        <v>834</v>
      </c>
      <c r="C26" s="81">
        <v>334</v>
      </c>
      <c r="D26" s="81">
        <v>334</v>
      </c>
      <c r="E26" s="81">
        <v>212</v>
      </c>
      <c r="F26" s="81">
        <v>212</v>
      </c>
    </row>
    <row r="27" spans="1:6">
      <c r="A27" s="302">
        <v>16</v>
      </c>
      <c r="B27" s="303" t="s">
        <v>835</v>
      </c>
      <c r="C27" s="81">
        <v>233</v>
      </c>
      <c r="D27" s="81">
        <v>233</v>
      </c>
      <c r="E27" s="81">
        <v>150</v>
      </c>
      <c r="F27" s="81">
        <v>150</v>
      </c>
    </row>
    <row r="28" spans="1:6">
      <c r="A28" s="302">
        <v>17</v>
      </c>
      <c r="B28" s="303" t="s">
        <v>836</v>
      </c>
      <c r="C28" s="81">
        <v>1102</v>
      </c>
      <c r="D28" s="81">
        <v>1102</v>
      </c>
      <c r="E28" s="81">
        <v>560</v>
      </c>
      <c r="F28" s="81">
        <v>560</v>
      </c>
    </row>
    <row r="29" spans="1:6">
      <c r="A29" s="302">
        <v>18</v>
      </c>
      <c r="B29" s="303" t="s">
        <v>837</v>
      </c>
      <c r="C29" s="81">
        <v>864</v>
      </c>
      <c r="D29" s="81">
        <v>864</v>
      </c>
      <c r="E29" s="81">
        <v>374</v>
      </c>
      <c r="F29" s="81">
        <v>374</v>
      </c>
    </row>
    <row r="30" spans="1:6">
      <c r="A30" s="302">
        <v>19</v>
      </c>
      <c r="B30" s="303" t="s">
        <v>838</v>
      </c>
      <c r="C30" s="81">
        <v>1136</v>
      </c>
      <c r="D30" s="81">
        <v>1136</v>
      </c>
      <c r="E30" s="81">
        <v>668</v>
      </c>
      <c r="F30" s="81">
        <v>668</v>
      </c>
    </row>
    <row r="31" spans="1:6">
      <c r="A31" s="302">
        <v>20</v>
      </c>
      <c r="B31" s="303" t="s">
        <v>839</v>
      </c>
      <c r="C31" s="81">
        <v>793</v>
      </c>
      <c r="D31" s="81">
        <v>793</v>
      </c>
      <c r="E31" s="81">
        <v>440</v>
      </c>
      <c r="F31" s="81">
        <v>440</v>
      </c>
    </row>
    <row r="32" spans="1:6">
      <c r="A32" s="302">
        <v>21</v>
      </c>
      <c r="B32" s="303" t="s">
        <v>840</v>
      </c>
      <c r="C32" s="81">
        <v>934</v>
      </c>
      <c r="D32" s="81">
        <v>934</v>
      </c>
      <c r="E32" s="81">
        <v>435</v>
      </c>
      <c r="F32" s="81">
        <v>435</v>
      </c>
    </row>
    <row r="33" spans="1:11">
      <c r="A33" s="302">
        <v>22</v>
      </c>
      <c r="B33" s="303" t="s">
        <v>841</v>
      </c>
      <c r="C33" s="81">
        <v>419</v>
      </c>
      <c r="D33" s="81">
        <v>419</v>
      </c>
      <c r="E33" s="81">
        <v>270</v>
      </c>
      <c r="F33" s="81">
        <v>270</v>
      </c>
    </row>
    <row r="34" spans="1:11">
      <c r="A34" s="302">
        <v>23</v>
      </c>
      <c r="B34" s="303" t="s">
        <v>842</v>
      </c>
      <c r="C34" s="81">
        <v>962</v>
      </c>
      <c r="D34" s="81">
        <v>962</v>
      </c>
      <c r="E34" s="81">
        <v>537</v>
      </c>
      <c r="F34" s="81">
        <v>537</v>
      </c>
    </row>
    <row r="35" spans="1:11">
      <c r="A35" s="302">
        <v>24</v>
      </c>
      <c r="B35" s="303" t="s">
        <v>843</v>
      </c>
      <c r="C35" s="81">
        <v>1002</v>
      </c>
      <c r="D35" s="81">
        <v>1002</v>
      </c>
      <c r="E35" s="81">
        <v>552</v>
      </c>
      <c r="F35" s="81">
        <v>552</v>
      </c>
    </row>
    <row r="36" spans="1:11">
      <c r="A36" s="302">
        <v>25</v>
      </c>
      <c r="B36" s="303" t="s">
        <v>844</v>
      </c>
      <c r="C36" s="81">
        <v>650</v>
      </c>
      <c r="D36" s="81">
        <v>650</v>
      </c>
      <c r="E36" s="81">
        <v>387</v>
      </c>
      <c r="F36" s="81">
        <v>387</v>
      </c>
    </row>
    <row r="37" spans="1:11">
      <c r="A37" s="302">
        <v>26</v>
      </c>
      <c r="B37" s="303" t="s">
        <v>845</v>
      </c>
      <c r="C37" s="81">
        <v>1153</v>
      </c>
      <c r="D37" s="81">
        <v>1153</v>
      </c>
      <c r="E37" s="81">
        <v>611</v>
      </c>
      <c r="F37" s="81">
        <v>611</v>
      </c>
    </row>
    <row r="38" spans="1:11">
      <c r="A38" s="302">
        <v>27</v>
      </c>
      <c r="B38" s="303" t="s">
        <v>846</v>
      </c>
      <c r="C38" s="81">
        <v>942</v>
      </c>
      <c r="D38" s="81">
        <v>942</v>
      </c>
      <c r="E38" s="81">
        <v>435</v>
      </c>
      <c r="F38" s="81">
        <v>435</v>
      </c>
    </row>
    <row r="39" spans="1:11">
      <c r="A39" s="302">
        <v>28</v>
      </c>
      <c r="B39" s="303" t="s">
        <v>847</v>
      </c>
      <c r="C39" s="81">
        <v>1355</v>
      </c>
      <c r="D39" s="81">
        <v>1355</v>
      </c>
      <c r="E39" s="81">
        <v>707</v>
      </c>
      <c r="F39" s="81">
        <v>707</v>
      </c>
    </row>
    <row r="40" spans="1:11">
      <c r="A40" s="302">
        <v>29</v>
      </c>
      <c r="B40" s="303" t="s">
        <v>848</v>
      </c>
      <c r="C40" s="81">
        <v>593</v>
      </c>
      <c r="D40" s="81">
        <v>593</v>
      </c>
      <c r="E40" s="81">
        <v>354</v>
      </c>
      <c r="F40" s="81">
        <v>354</v>
      </c>
    </row>
    <row r="41" spans="1:11">
      <c r="A41" s="302">
        <v>30</v>
      </c>
      <c r="B41" s="303" t="s">
        <v>849</v>
      </c>
      <c r="C41" s="81">
        <v>1884</v>
      </c>
      <c r="D41" s="81">
        <v>1884</v>
      </c>
      <c r="E41" s="81">
        <v>347</v>
      </c>
      <c r="F41" s="81">
        <v>347</v>
      </c>
    </row>
    <row r="42" spans="1:11">
      <c r="A42" s="302">
        <v>31</v>
      </c>
      <c r="B42" s="303" t="s">
        <v>850</v>
      </c>
      <c r="C42" s="81">
        <v>1478</v>
      </c>
      <c r="D42" s="81">
        <v>1478</v>
      </c>
      <c r="E42" s="81">
        <v>847</v>
      </c>
      <c r="F42" s="81">
        <v>847</v>
      </c>
    </row>
    <row r="43" spans="1:11">
      <c r="A43" s="302">
        <v>32</v>
      </c>
      <c r="B43" s="303" t="s">
        <v>851</v>
      </c>
      <c r="C43" s="81">
        <v>1051</v>
      </c>
      <c r="D43" s="81">
        <v>1051</v>
      </c>
      <c r="E43" s="81">
        <v>271</v>
      </c>
      <c r="F43" s="81">
        <v>271</v>
      </c>
    </row>
    <row r="44" spans="1:11">
      <c r="A44" s="304"/>
      <c r="B44" s="305" t="s">
        <v>84</v>
      </c>
      <c r="C44" s="441">
        <f>SUM(C12:C43)</f>
        <v>27281</v>
      </c>
      <c r="D44" s="441">
        <f>SUM(D12:D43)</f>
        <v>27281</v>
      </c>
      <c r="E44" s="441">
        <f>SUM(E12:E43)</f>
        <v>14231</v>
      </c>
      <c r="F44" s="441">
        <f>SUM(F12:F43)</f>
        <v>14231</v>
      </c>
    </row>
    <row r="45" spans="1:11" ht="14.25" customHeight="1">
      <c r="A45" s="970" t="s">
        <v>933</v>
      </c>
      <c r="B45" s="970"/>
      <c r="C45" s="970"/>
      <c r="D45" s="970"/>
      <c r="E45" s="970"/>
      <c r="F45" s="970"/>
      <c r="G45" s="271"/>
      <c r="H45" s="271"/>
      <c r="I45" s="271"/>
      <c r="J45" s="271"/>
      <c r="K45" s="271"/>
    </row>
    <row r="46" spans="1:11" ht="15">
      <c r="C46" s="74" t="s">
        <v>11</v>
      </c>
      <c r="E46" s="757" t="s">
        <v>1026</v>
      </c>
      <c r="F46" s="757"/>
      <c r="G46" s="490"/>
    </row>
    <row r="47" spans="1:11" ht="15.75" customHeight="1">
      <c r="A47" s="84"/>
      <c r="B47" s="84"/>
      <c r="C47" s="84"/>
      <c r="D47" s="84"/>
      <c r="E47" s="787" t="s">
        <v>1010</v>
      </c>
      <c r="F47" s="787"/>
      <c r="G47" s="489"/>
    </row>
    <row r="48" spans="1:11" ht="15.6" customHeight="1">
      <c r="A48" s="120"/>
      <c r="B48" s="120"/>
      <c r="C48" s="120"/>
      <c r="D48" s="601" t="s">
        <v>1025</v>
      </c>
      <c r="E48" s="120"/>
      <c r="F48" s="120"/>
    </row>
    <row r="49" spans="1:6" ht="15.6">
      <c r="A49" s="120"/>
      <c r="B49" s="120"/>
      <c r="C49" s="120"/>
      <c r="D49" s="480"/>
      <c r="E49" s="120"/>
      <c r="F49" s="120"/>
    </row>
    <row r="50" spans="1:6" ht="15">
      <c r="E50" s="757" t="s">
        <v>1027</v>
      </c>
      <c r="F50" s="757"/>
    </row>
    <row r="51" spans="1:6">
      <c r="A51" s="965"/>
      <c r="B51" s="965"/>
      <c r="C51" s="965"/>
      <c r="D51" s="965"/>
      <c r="E51" s="965"/>
      <c r="F51" s="965"/>
    </row>
  </sheetData>
  <mergeCells count="13">
    <mergeCell ref="A51:F51"/>
    <mergeCell ref="B3:F3"/>
    <mergeCell ref="B2:F2"/>
    <mergeCell ref="A5:F5"/>
    <mergeCell ref="C9:D9"/>
    <mergeCell ref="E9:F9"/>
    <mergeCell ref="A9:A10"/>
    <mergeCell ref="B9:B10"/>
    <mergeCell ref="A7:B7"/>
    <mergeCell ref="A45:F45"/>
    <mergeCell ref="E46:F46"/>
    <mergeCell ref="E50:F50"/>
    <mergeCell ref="E47:F47"/>
  </mergeCells>
  <phoneticPr fontId="0" type="noConversion"/>
  <printOptions horizontalCentered="1"/>
  <pageMargins left="0.70866141732283472" right="0.70866141732283472" top="0.23622047244094491" bottom="0" header="0.31496062992125984" footer="0.31496062992125984"/>
  <pageSetup paperSize="9" scale="8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opLeftCell="A13" zoomScaleSheetLayoutView="100" workbookViewId="0">
      <selection activeCell="F27" sqref="F27"/>
    </sheetView>
  </sheetViews>
  <sheetFormatPr defaultRowHeight="13.2"/>
  <cols>
    <col min="2" max="2" width="14.33203125" customWidth="1"/>
    <col min="3" max="3" width="16.44140625" customWidth="1"/>
    <col min="4" max="4" width="10.88671875" customWidth="1"/>
    <col min="5" max="5" width="13.6640625" customWidth="1"/>
    <col min="6" max="6" width="14.33203125" customWidth="1"/>
    <col min="7" max="7" width="11.44140625" customWidth="1"/>
    <col min="8" max="8" width="12.33203125" customWidth="1"/>
    <col min="9" max="9" width="16.33203125" customWidth="1"/>
    <col min="10" max="10" width="19.33203125" customWidth="1"/>
  </cols>
  <sheetData>
    <row r="1" spans="1:13" ht="15.6">
      <c r="A1" s="74"/>
      <c r="B1" s="74"/>
      <c r="C1" s="74"/>
      <c r="D1" s="842"/>
      <c r="E1" s="842"/>
      <c r="F1" s="34"/>
      <c r="G1" s="842" t="s">
        <v>455</v>
      </c>
      <c r="H1" s="842"/>
      <c r="I1" s="842"/>
      <c r="J1" s="842"/>
      <c r="K1" s="86"/>
      <c r="L1" s="74"/>
      <c r="M1" s="74"/>
    </row>
    <row r="2" spans="1:13" ht="15.6">
      <c r="A2" s="964" t="s">
        <v>0</v>
      </c>
      <c r="B2" s="964"/>
      <c r="C2" s="964"/>
      <c r="D2" s="964"/>
      <c r="E2" s="964"/>
      <c r="F2" s="964"/>
      <c r="G2" s="964"/>
      <c r="H2" s="964"/>
      <c r="I2" s="964"/>
      <c r="J2" s="964"/>
      <c r="K2" s="74"/>
      <c r="L2" s="74"/>
      <c r="M2" s="74"/>
    </row>
    <row r="3" spans="1:13" ht="17.399999999999999">
      <c r="A3" s="114"/>
      <c r="B3" s="114"/>
      <c r="C3" s="976" t="s">
        <v>652</v>
      </c>
      <c r="D3" s="976"/>
      <c r="E3" s="976"/>
      <c r="F3" s="976"/>
      <c r="G3" s="976"/>
      <c r="H3" s="976"/>
      <c r="I3" s="976"/>
      <c r="J3" s="114"/>
      <c r="K3" s="74"/>
      <c r="L3" s="74"/>
      <c r="M3" s="74"/>
    </row>
    <row r="4" spans="1:13" ht="15.6">
      <c r="A4" s="771" t="s">
        <v>454</v>
      </c>
      <c r="B4" s="771"/>
      <c r="C4" s="771"/>
      <c r="D4" s="771"/>
      <c r="E4" s="771"/>
      <c r="F4" s="771"/>
      <c r="G4" s="771"/>
      <c r="H4" s="771"/>
      <c r="I4" s="771"/>
      <c r="J4" s="771"/>
      <c r="K4" s="74"/>
      <c r="L4" s="74"/>
      <c r="M4" s="74"/>
    </row>
    <row r="5" spans="1:13" ht="15.6">
      <c r="A5" s="707" t="s">
        <v>936</v>
      </c>
      <c r="B5" s="707"/>
      <c r="C5" s="76"/>
      <c r="D5" s="76"/>
      <c r="E5" s="76"/>
      <c r="F5" s="76"/>
      <c r="G5" s="76"/>
      <c r="H5" s="76"/>
      <c r="I5" s="76"/>
      <c r="J5" s="76"/>
      <c r="K5" s="74"/>
      <c r="L5" s="74"/>
      <c r="M5" s="74"/>
    </row>
    <row r="6" spans="1:13">
      <c r="A6" s="74"/>
      <c r="B6" s="74"/>
      <c r="C6" s="74"/>
      <c r="D6" s="74"/>
      <c r="E6" s="74"/>
      <c r="F6" s="74"/>
      <c r="G6" s="74"/>
      <c r="H6" s="74"/>
      <c r="I6" s="74"/>
      <c r="J6" s="74"/>
      <c r="K6" s="74"/>
      <c r="L6" s="74"/>
      <c r="M6" s="74"/>
    </row>
    <row r="7" spans="1:13" ht="17.399999999999999">
      <c r="A7" s="77"/>
      <c r="B7" s="74"/>
      <c r="C7" s="74"/>
      <c r="D7" s="74"/>
      <c r="E7" s="74"/>
      <c r="F7" s="74"/>
      <c r="G7" s="74"/>
      <c r="H7" s="74"/>
      <c r="I7" s="74"/>
      <c r="J7" s="74"/>
      <c r="K7" s="74"/>
      <c r="L7" s="74"/>
      <c r="M7" s="74"/>
    </row>
    <row r="8" spans="1:13" ht="21.75" customHeight="1">
      <c r="A8" s="971" t="s">
        <v>2</v>
      </c>
      <c r="B8" s="971" t="s">
        <v>3</v>
      </c>
      <c r="C8" s="973" t="s">
        <v>136</v>
      </c>
      <c r="D8" s="974"/>
      <c r="E8" s="974"/>
      <c r="F8" s="974"/>
      <c r="G8" s="974"/>
      <c r="H8" s="974"/>
      <c r="I8" s="974"/>
      <c r="J8" s="975"/>
      <c r="K8" s="74"/>
      <c r="L8" s="74"/>
      <c r="M8" s="74"/>
    </row>
    <row r="9" spans="1:13" ht="39.75" customHeight="1">
      <c r="A9" s="972"/>
      <c r="B9" s="972"/>
      <c r="C9" s="547" t="s">
        <v>193</v>
      </c>
      <c r="D9" s="547" t="s">
        <v>116</v>
      </c>
      <c r="E9" s="547" t="s">
        <v>390</v>
      </c>
      <c r="F9" s="567" t="s">
        <v>162</v>
      </c>
      <c r="G9" s="567" t="s">
        <v>117</v>
      </c>
      <c r="H9" s="568" t="s">
        <v>192</v>
      </c>
      <c r="I9" s="568" t="s">
        <v>213</v>
      </c>
      <c r="J9" s="569" t="s">
        <v>15</v>
      </c>
      <c r="K9" s="85"/>
      <c r="L9" s="85"/>
      <c r="M9" s="85"/>
    </row>
    <row r="10" spans="1:13" s="12" customFormat="1">
      <c r="A10" s="78">
        <v>1</v>
      </c>
      <c r="B10" s="78">
        <v>2</v>
      </c>
      <c r="C10" s="78">
        <v>3</v>
      </c>
      <c r="D10" s="78">
        <v>4</v>
      </c>
      <c r="E10" s="78">
        <v>5</v>
      </c>
      <c r="F10" s="78">
        <v>6</v>
      </c>
      <c r="G10" s="78">
        <v>7</v>
      </c>
      <c r="H10" s="80">
        <v>8</v>
      </c>
      <c r="I10" s="80">
        <v>9</v>
      </c>
      <c r="J10" s="79">
        <v>10</v>
      </c>
      <c r="K10" s="85"/>
      <c r="L10" s="85"/>
      <c r="M10" s="85"/>
    </row>
    <row r="11" spans="1:13">
      <c r="A11" s="302">
        <v>1</v>
      </c>
      <c r="B11" s="977" t="s">
        <v>869</v>
      </c>
      <c r="C11" s="978"/>
      <c r="D11" s="978"/>
      <c r="E11" s="978"/>
      <c r="F11" s="978"/>
      <c r="G11" s="978"/>
      <c r="H11" s="978"/>
      <c r="I11" s="978"/>
      <c r="J11" s="979"/>
      <c r="K11" s="74"/>
      <c r="L11" s="74"/>
      <c r="M11" s="74"/>
    </row>
    <row r="12" spans="1:13">
      <c r="A12" s="302">
        <v>2</v>
      </c>
      <c r="B12" s="980"/>
      <c r="C12" s="981"/>
      <c r="D12" s="981"/>
      <c r="E12" s="981"/>
      <c r="F12" s="981"/>
      <c r="G12" s="981"/>
      <c r="H12" s="981"/>
      <c r="I12" s="981"/>
      <c r="J12" s="982"/>
      <c r="K12" s="74"/>
      <c r="L12" s="74"/>
      <c r="M12" s="74"/>
    </row>
    <row r="13" spans="1:13">
      <c r="A13" s="302">
        <v>3</v>
      </c>
      <c r="B13" s="980"/>
      <c r="C13" s="981"/>
      <c r="D13" s="981"/>
      <c r="E13" s="981"/>
      <c r="F13" s="981"/>
      <c r="G13" s="981"/>
      <c r="H13" s="981"/>
      <c r="I13" s="981"/>
      <c r="J13" s="982"/>
      <c r="K13" s="74"/>
      <c r="L13" s="74"/>
      <c r="M13" s="74"/>
    </row>
    <row r="14" spans="1:13">
      <c r="A14" s="302">
        <v>4</v>
      </c>
      <c r="B14" s="980"/>
      <c r="C14" s="981"/>
      <c r="D14" s="981"/>
      <c r="E14" s="981"/>
      <c r="F14" s="981"/>
      <c r="G14" s="981"/>
      <c r="H14" s="981"/>
      <c r="I14" s="981"/>
      <c r="J14" s="982"/>
      <c r="K14" s="74"/>
      <c r="L14" s="74"/>
      <c r="M14" s="74"/>
    </row>
    <row r="15" spans="1:13">
      <c r="A15" s="302">
        <v>5</v>
      </c>
      <c r="B15" s="980"/>
      <c r="C15" s="981"/>
      <c r="D15" s="981"/>
      <c r="E15" s="981"/>
      <c r="F15" s="981"/>
      <c r="G15" s="981"/>
      <c r="H15" s="981"/>
      <c r="I15" s="981"/>
      <c r="J15" s="982"/>
      <c r="K15" s="74"/>
      <c r="L15" s="74"/>
      <c r="M15" s="74"/>
    </row>
    <row r="16" spans="1:13">
      <c r="A16" s="302">
        <v>6</v>
      </c>
      <c r="B16" s="980"/>
      <c r="C16" s="981"/>
      <c r="D16" s="981"/>
      <c r="E16" s="981"/>
      <c r="F16" s="981"/>
      <c r="G16" s="981"/>
      <c r="H16" s="981"/>
      <c r="I16" s="981"/>
      <c r="J16" s="982"/>
      <c r="K16" s="74"/>
      <c r="L16" s="74"/>
      <c r="M16" s="74"/>
    </row>
    <row r="17" spans="1:13">
      <c r="A17" s="302">
        <v>7</v>
      </c>
      <c r="B17" s="980"/>
      <c r="C17" s="981"/>
      <c r="D17" s="981"/>
      <c r="E17" s="981"/>
      <c r="F17" s="981"/>
      <c r="G17" s="981"/>
      <c r="H17" s="981"/>
      <c r="I17" s="981"/>
      <c r="J17" s="982"/>
      <c r="K17" s="74"/>
      <c r="L17" s="74"/>
      <c r="M17" s="74"/>
    </row>
    <row r="18" spans="1:13">
      <c r="A18" s="302">
        <v>8</v>
      </c>
      <c r="B18" s="980"/>
      <c r="C18" s="981"/>
      <c r="D18" s="981"/>
      <c r="E18" s="981"/>
      <c r="F18" s="981"/>
      <c r="G18" s="981"/>
      <c r="H18" s="981"/>
      <c r="I18" s="981"/>
      <c r="J18" s="982"/>
      <c r="K18" s="74"/>
      <c r="L18" s="74"/>
      <c r="M18" s="74"/>
    </row>
    <row r="19" spans="1:13">
      <c r="A19" s="302">
        <v>9</v>
      </c>
      <c r="B19" s="983"/>
      <c r="C19" s="984"/>
      <c r="D19" s="984"/>
      <c r="E19" s="984"/>
      <c r="F19" s="984"/>
      <c r="G19" s="984"/>
      <c r="H19" s="984"/>
      <c r="I19" s="984"/>
      <c r="J19" s="985"/>
      <c r="K19" s="74"/>
      <c r="L19" s="74"/>
      <c r="M19" s="74"/>
    </row>
    <row r="20" spans="1:13">
      <c r="A20" s="304"/>
      <c r="B20" s="305" t="s">
        <v>84</v>
      </c>
      <c r="C20" s="81"/>
      <c r="D20" s="81"/>
      <c r="E20" s="81"/>
      <c r="F20" s="81"/>
      <c r="G20" s="81"/>
      <c r="H20" s="138"/>
      <c r="I20" s="138"/>
      <c r="J20" s="82"/>
      <c r="K20" s="74"/>
      <c r="L20" s="74"/>
      <c r="M20" s="74"/>
    </row>
    <row r="21" spans="1:13">
      <c r="A21" s="74" t="s">
        <v>118</v>
      </c>
      <c r="B21" s="74"/>
      <c r="C21" s="74"/>
      <c r="D21" s="74"/>
      <c r="E21" s="74"/>
      <c r="F21" s="74"/>
      <c r="G21" s="74"/>
      <c r="H21" s="74"/>
      <c r="I21" s="74"/>
      <c r="J21" s="74"/>
      <c r="K21" s="74"/>
      <c r="L21" s="74"/>
      <c r="M21" s="74"/>
    </row>
    <row r="22" spans="1:13">
      <c r="A22" s="74" t="s">
        <v>194</v>
      </c>
      <c r="B22" s="74"/>
      <c r="C22" s="74"/>
      <c r="D22" s="74"/>
      <c r="E22" s="74"/>
      <c r="F22" s="74"/>
      <c r="G22" s="74"/>
      <c r="H22" s="74"/>
      <c r="I22" s="74"/>
      <c r="J22" s="74"/>
      <c r="K22" s="74"/>
      <c r="L22" s="74"/>
      <c r="M22" s="74"/>
    </row>
    <row r="23" spans="1:13" ht="15">
      <c r="A23" t="s">
        <v>119</v>
      </c>
      <c r="H23" s="645" t="s">
        <v>1026</v>
      </c>
      <c r="I23" s="645"/>
      <c r="J23" s="645"/>
    </row>
    <row r="24" spans="1:13" ht="15">
      <c r="A24" s="962" t="s">
        <v>120</v>
      </c>
      <c r="B24" s="962"/>
      <c r="C24" s="962"/>
      <c r="D24" s="962"/>
      <c r="E24" s="491"/>
      <c r="F24" s="491"/>
      <c r="G24" s="491"/>
      <c r="H24" s="645" t="s">
        <v>1010</v>
      </c>
      <c r="I24" s="645"/>
      <c r="J24" s="645"/>
      <c r="K24" s="962"/>
      <c r="L24" s="962"/>
      <c r="M24" s="962"/>
    </row>
    <row r="25" spans="1:13" ht="15">
      <c r="A25" s="986" t="s">
        <v>121</v>
      </c>
      <c r="B25" s="986"/>
      <c r="C25" s="986"/>
      <c r="D25" s="986"/>
      <c r="E25" s="74"/>
      <c r="F25" s="74" t="s">
        <v>1025</v>
      </c>
      <c r="G25" s="74"/>
      <c r="H25" s="490"/>
      <c r="I25" s="490"/>
      <c r="J25" s="490"/>
      <c r="K25" s="74"/>
      <c r="L25" s="74"/>
      <c r="M25" s="74"/>
    </row>
    <row r="26" spans="1:13">
      <c r="A26" s="119" t="s">
        <v>163</v>
      </c>
      <c r="B26" s="119"/>
      <c r="C26" s="119"/>
      <c r="D26" s="119"/>
      <c r="E26" s="74"/>
      <c r="F26" s="74"/>
      <c r="G26" s="74"/>
      <c r="K26" s="74"/>
      <c r="L26" s="74"/>
      <c r="M26" s="74"/>
    </row>
    <row r="27" spans="1:13">
      <c r="A27" s="119"/>
      <c r="B27" s="119"/>
      <c r="C27" s="119"/>
      <c r="D27" s="119"/>
      <c r="E27" s="74"/>
      <c r="F27" s="74"/>
      <c r="G27" s="74"/>
      <c r="H27" s="74"/>
      <c r="I27" s="74"/>
      <c r="J27" s="74"/>
      <c r="K27" s="74"/>
      <c r="L27" s="74"/>
      <c r="M27" s="74"/>
    </row>
    <row r="28" spans="1:13" ht="15.6">
      <c r="A28" s="84"/>
      <c r="B28" s="84"/>
      <c r="C28" s="84"/>
      <c r="D28" s="84"/>
      <c r="E28" s="84"/>
      <c r="F28" s="84"/>
      <c r="G28" s="84"/>
      <c r="H28" s="787" t="s">
        <v>1027</v>
      </c>
      <c r="I28" s="787"/>
      <c r="J28" s="787"/>
      <c r="K28" s="120"/>
      <c r="L28" s="74"/>
      <c r="M28" s="74"/>
    </row>
    <row r="29" spans="1:13" ht="15.6">
      <c r="A29" s="745"/>
      <c r="B29" s="745"/>
      <c r="C29" s="745"/>
      <c r="D29" s="745"/>
      <c r="E29" s="745"/>
      <c r="F29" s="745"/>
      <c r="G29" s="745"/>
      <c r="H29" s="745"/>
      <c r="I29" s="745"/>
      <c r="J29" s="745"/>
      <c r="K29" s="74"/>
      <c r="L29" s="74"/>
      <c r="M29" s="74"/>
    </row>
    <row r="30" spans="1:13" ht="15.75" customHeight="1">
      <c r="A30" s="745"/>
      <c r="B30" s="745"/>
      <c r="C30" s="745"/>
      <c r="D30" s="745"/>
      <c r="E30" s="745"/>
      <c r="F30" s="745"/>
      <c r="G30" s="745"/>
      <c r="H30" s="745"/>
      <c r="I30" s="745"/>
      <c r="J30" s="745"/>
      <c r="K30" s="120"/>
      <c r="L30" s="74"/>
      <c r="M30" s="74"/>
    </row>
    <row r="31" spans="1:13">
      <c r="A31" s="74"/>
      <c r="B31" s="74"/>
      <c r="C31" s="74"/>
      <c r="D31" s="74"/>
      <c r="E31" s="74"/>
      <c r="F31" s="74"/>
      <c r="G31" s="708"/>
      <c r="H31" s="708"/>
      <c r="I31" s="708"/>
      <c r="J31" s="708"/>
      <c r="K31" s="29"/>
      <c r="L31" s="29"/>
      <c r="M31" s="74"/>
    </row>
    <row r="32" spans="1:13">
      <c r="A32" s="965"/>
      <c r="B32" s="965"/>
      <c r="C32" s="965"/>
      <c r="D32" s="965"/>
      <c r="E32" s="965"/>
      <c r="F32" s="965"/>
      <c r="G32" s="965"/>
      <c r="H32" s="965"/>
      <c r="I32" s="965"/>
      <c r="J32" s="965"/>
      <c r="K32" s="74"/>
      <c r="L32" s="74"/>
      <c r="M32" s="74"/>
    </row>
  </sheetData>
  <mergeCells count="20">
    <mergeCell ref="G31:J31"/>
    <mergeCell ref="A32:J32"/>
    <mergeCell ref="A29:J29"/>
    <mergeCell ref="A24:D24"/>
    <mergeCell ref="A25:D25"/>
    <mergeCell ref="A30:J30"/>
    <mergeCell ref="H28:J28"/>
    <mergeCell ref="H24:J24"/>
    <mergeCell ref="K24:M24"/>
    <mergeCell ref="A8:A9"/>
    <mergeCell ref="B8:B9"/>
    <mergeCell ref="C8:J8"/>
    <mergeCell ref="C3:I3"/>
    <mergeCell ref="B11:J19"/>
    <mergeCell ref="H23:J23"/>
    <mergeCell ref="D1:E1"/>
    <mergeCell ref="G1:J1"/>
    <mergeCell ref="A2:J2"/>
    <mergeCell ref="A4:J4"/>
    <mergeCell ref="A5:B5"/>
  </mergeCells>
  <phoneticPr fontId="0" type="noConversion"/>
  <printOptions horizontalCentered="1"/>
  <pageMargins left="0.70866141732283472" right="0.70866141732283472" top="0.23622047244094491" bottom="0" header="0.31496062992125984" footer="0.31496062992125984"/>
  <pageSetup paperSize="9" scale="96"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view="pageBreakPreview" topLeftCell="E13" zoomScaleNormal="80" zoomScaleSheetLayoutView="100" workbookViewId="0">
      <selection activeCell="N41" sqref="N41"/>
    </sheetView>
  </sheetViews>
  <sheetFormatPr defaultRowHeight="13.2"/>
  <cols>
    <col min="1" max="1" width="6.109375" customWidth="1"/>
    <col min="2" max="11" width="17" customWidth="1"/>
    <col min="12" max="12" width="18.88671875" customWidth="1"/>
    <col min="13" max="13" width="18.6640625" customWidth="1"/>
    <col min="14" max="14" width="12.33203125" customWidth="1"/>
    <col min="15" max="15" width="12.6640625" customWidth="1"/>
    <col min="16" max="16" width="16.109375" customWidth="1"/>
  </cols>
  <sheetData>
    <row r="1" spans="1:26" ht="15.6">
      <c r="A1" s="74"/>
      <c r="B1" s="74"/>
      <c r="C1" s="74"/>
      <c r="D1" s="74"/>
      <c r="E1" s="74"/>
      <c r="F1" s="74"/>
      <c r="G1" s="74"/>
      <c r="H1" s="74"/>
      <c r="I1" s="74"/>
      <c r="J1" s="74"/>
      <c r="K1" s="74"/>
      <c r="L1" s="842" t="s">
        <v>558</v>
      </c>
      <c r="M1" s="842"/>
      <c r="N1" s="86"/>
      <c r="O1" s="74"/>
      <c r="P1" s="74"/>
    </row>
    <row r="2" spans="1:26" ht="15.6">
      <c r="A2" s="964" t="s">
        <v>0</v>
      </c>
      <c r="B2" s="964"/>
      <c r="C2" s="964"/>
      <c r="D2" s="964"/>
      <c r="E2" s="964"/>
      <c r="F2" s="964"/>
      <c r="G2" s="964"/>
      <c r="H2" s="964"/>
      <c r="I2" s="964"/>
      <c r="J2" s="964"/>
      <c r="K2" s="964"/>
      <c r="L2" s="964"/>
      <c r="M2" s="964"/>
      <c r="N2" s="74"/>
      <c r="O2" s="74"/>
      <c r="P2" s="74"/>
    </row>
    <row r="3" spans="1:26" ht="21">
      <c r="A3" s="770" t="s">
        <v>652</v>
      </c>
      <c r="B3" s="770"/>
      <c r="C3" s="770"/>
      <c r="D3" s="770"/>
      <c r="E3" s="770"/>
      <c r="F3" s="770"/>
      <c r="G3" s="770"/>
      <c r="H3" s="770"/>
      <c r="I3" s="770"/>
      <c r="J3" s="770"/>
      <c r="K3" s="770"/>
      <c r="L3" s="770"/>
      <c r="M3" s="770"/>
      <c r="N3" s="74"/>
      <c r="O3" s="74"/>
      <c r="P3" s="74"/>
    </row>
    <row r="4" spans="1:26">
      <c r="A4" s="74"/>
      <c r="B4" s="74"/>
      <c r="C4" s="74"/>
      <c r="D4" s="74"/>
      <c r="E4" s="74"/>
      <c r="F4" s="74"/>
      <c r="G4" s="74"/>
      <c r="H4" s="74"/>
      <c r="I4" s="74"/>
      <c r="J4" s="74"/>
      <c r="K4" s="74"/>
      <c r="L4" s="74"/>
      <c r="M4" s="74"/>
      <c r="N4" s="74"/>
      <c r="O4" s="74"/>
      <c r="P4" s="74"/>
    </row>
    <row r="5" spans="1:26" ht="15.6">
      <c r="A5" s="771" t="s">
        <v>557</v>
      </c>
      <c r="B5" s="771"/>
      <c r="C5" s="771"/>
      <c r="D5" s="771"/>
      <c r="E5" s="771"/>
      <c r="F5" s="771"/>
      <c r="G5" s="771"/>
      <c r="H5" s="771"/>
      <c r="I5" s="771"/>
      <c r="J5" s="771"/>
      <c r="K5" s="771"/>
      <c r="L5" s="771"/>
      <c r="M5" s="771"/>
      <c r="N5" s="74"/>
      <c r="O5" s="74"/>
      <c r="P5" s="74"/>
    </row>
    <row r="6" spans="1:26">
      <c r="A6" s="74"/>
      <c r="B6" s="74"/>
      <c r="C6" s="74"/>
      <c r="D6" s="74"/>
      <c r="E6" s="74"/>
      <c r="F6" s="74"/>
      <c r="G6" s="74"/>
      <c r="H6" s="74"/>
      <c r="I6" s="74"/>
      <c r="J6" s="74"/>
      <c r="K6" s="74"/>
      <c r="L6" s="74"/>
      <c r="M6" s="74"/>
      <c r="N6" s="74"/>
      <c r="O6" s="74"/>
      <c r="P6" s="74"/>
    </row>
    <row r="7" spans="1:26">
      <c r="A7" s="707" t="s">
        <v>936</v>
      </c>
      <c r="B7" s="707"/>
      <c r="C7" s="27"/>
      <c r="D7" s="27"/>
      <c r="E7" s="27"/>
      <c r="F7" s="74"/>
      <c r="G7" s="74"/>
      <c r="H7" s="74"/>
      <c r="I7" s="74"/>
      <c r="J7" s="74"/>
      <c r="K7" s="74"/>
      <c r="L7" s="74"/>
      <c r="M7" s="74"/>
      <c r="N7" s="74"/>
      <c r="O7" s="74"/>
      <c r="P7" s="74"/>
    </row>
    <row r="8" spans="1:26" ht="17.399999999999999">
      <c r="A8" s="77"/>
      <c r="B8" s="77"/>
      <c r="C8" s="77"/>
      <c r="D8" s="77"/>
      <c r="E8" s="77"/>
      <c r="F8" s="74"/>
      <c r="G8" s="74"/>
      <c r="H8" s="74"/>
      <c r="I8" s="74"/>
      <c r="J8" s="74"/>
      <c r="K8" s="74"/>
      <c r="L8" s="74"/>
      <c r="M8" s="74"/>
      <c r="N8" s="74"/>
      <c r="O8" s="74"/>
      <c r="P8" s="74"/>
    </row>
    <row r="9" spans="1:26" ht="19.95" customHeight="1">
      <c r="A9" s="961" t="s">
        <v>2</v>
      </c>
      <c r="B9" s="961" t="s">
        <v>3</v>
      </c>
      <c r="C9" s="987" t="s">
        <v>116</v>
      </c>
      <c r="D9" s="987"/>
      <c r="E9" s="988"/>
      <c r="F9" s="989" t="s">
        <v>117</v>
      </c>
      <c r="G9" s="987"/>
      <c r="H9" s="987"/>
      <c r="I9" s="988"/>
      <c r="J9" s="989" t="s">
        <v>192</v>
      </c>
      <c r="K9" s="987"/>
      <c r="L9" s="987"/>
      <c r="M9" s="988"/>
      <c r="Y9" s="6"/>
      <c r="Z9" s="10"/>
    </row>
    <row r="10" spans="1:26" ht="45.75" customHeight="1">
      <c r="A10" s="961"/>
      <c r="B10" s="961"/>
      <c r="C10" s="570" t="s">
        <v>392</v>
      </c>
      <c r="D10" s="571" t="s">
        <v>389</v>
      </c>
      <c r="E10" s="570" t="s">
        <v>195</v>
      </c>
      <c r="F10" s="571" t="s">
        <v>387</v>
      </c>
      <c r="G10" s="570" t="s">
        <v>388</v>
      </c>
      <c r="H10" s="571" t="s">
        <v>389</v>
      </c>
      <c r="I10" s="570" t="s">
        <v>195</v>
      </c>
      <c r="J10" s="571" t="s">
        <v>391</v>
      </c>
      <c r="K10" s="570" t="s">
        <v>388</v>
      </c>
      <c r="L10" s="571" t="s">
        <v>389</v>
      </c>
      <c r="M10" s="546" t="s">
        <v>195</v>
      </c>
    </row>
    <row r="11" spans="1:26" s="12" customFormat="1">
      <c r="A11" s="547">
        <v>1</v>
      </c>
      <c r="B11" s="547">
        <v>2</v>
      </c>
      <c r="C11" s="547">
        <v>3</v>
      </c>
      <c r="D11" s="547">
        <v>4</v>
      </c>
      <c r="E11" s="547">
        <v>5</v>
      </c>
      <c r="F11" s="547">
        <v>6</v>
      </c>
      <c r="G11" s="547">
        <v>7</v>
      </c>
      <c r="H11" s="547">
        <v>8</v>
      </c>
      <c r="I11" s="547">
        <v>9</v>
      </c>
      <c r="J11" s="547">
        <v>10</v>
      </c>
      <c r="K11" s="547">
        <v>11</v>
      </c>
      <c r="L11" s="547">
        <v>12</v>
      </c>
      <c r="M11" s="547">
        <v>13</v>
      </c>
    </row>
    <row r="12" spans="1:26">
      <c r="A12" s="302">
        <v>1</v>
      </c>
      <c r="B12" s="303"/>
      <c r="C12" s="990" t="s">
        <v>870</v>
      </c>
      <c r="D12" s="991"/>
      <c r="E12" s="991"/>
      <c r="F12" s="991"/>
      <c r="G12" s="991"/>
      <c r="H12" s="991"/>
      <c r="I12" s="991"/>
      <c r="J12" s="991"/>
      <c r="K12" s="991"/>
      <c r="L12" s="991"/>
      <c r="M12" s="992"/>
    </row>
    <row r="13" spans="1:26">
      <c r="A13" s="302">
        <v>2</v>
      </c>
      <c r="B13" s="303"/>
      <c r="C13" s="993"/>
      <c r="D13" s="994"/>
      <c r="E13" s="994"/>
      <c r="F13" s="994"/>
      <c r="G13" s="994"/>
      <c r="H13" s="994"/>
      <c r="I13" s="994"/>
      <c r="J13" s="994"/>
      <c r="K13" s="994"/>
      <c r="L13" s="994"/>
      <c r="M13" s="995"/>
    </row>
    <row r="14" spans="1:26">
      <c r="A14" s="302">
        <v>3</v>
      </c>
      <c r="B14" s="303"/>
      <c r="C14" s="993"/>
      <c r="D14" s="994"/>
      <c r="E14" s="994"/>
      <c r="F14" s="994"/>
      <c r="G14" s="994"/>
      <c r="H14" s="994"/>
      <c r="I14" s="994"/>
      <c r="J14" s="994"/>
      <c r="K14" s="994"/>
      <c r="L14" s="994"/>
      <c r="M14" s="995"/>
    </row>
    <row r="15" spans="1:26">
      <c r="A15" s="302">
        <v>4</v>
      </c>
      <c r="B15" s="303"/>
      <c r="C15" s="993"/>
      <c r="D15" s="994"/>
      <c r="E15" s="994"/>
      <c r="F15" s="994"/>
      <c r="G15" s="994"/>
      <c r="H15" s="994"/>
      <c r="I15" s="994"/>
      <c r="J15" s="994"/>
      <c r="K15" s="994"/>
      <c r="L15" s="994"/>
      <c r="M15" s="995"/>
    </row>
    <row r="16" spans="1:26">
      <c r="A16" s="302">
        <v>5</v>
      </c>
      <c r="B16" s="303"/>
      <c r="C16" s="993"/>
      <c r="D16" s="994"/>
      <c r="E16" s="994"/>
      <c r="F16" s="994"/>
      <c r="G16" s="994"/>
      <c r="H16" s="994"/>
      <c r="I16" s="994"/>
      <c r="J16" s="994"/>
      <c r="K16" s="994"/>
      <c r="L16" s="994"/>
      <c r="M16" s="995"/>
    </row>
    <row r="17" spans="1:16">
      <c r="A17" s="302">
        <v>6</v>
      </c>
      <c r="B17" s="303"/>
      <c r="C17" s="993"/>
      <c r="D17" s="994"/>
      <c r="E17" s="994"/>
      <c r="F17" s="994"/>
      <c r="G17" s="994"/>
      <c r="H17" s="994"/>
      <c r="I17" s="994"/>
      <c r="J17" s="994"/>
      <c r="K17" s="994"/>
      <c r="L17" s="994"/>
      <c r="M17" s="995"/>
    </row>
    <row r="18" spans="1:16">
      <c r="A18" s="302">
        <v>7</v>
      </c>
      <c r="B18" s="303"/>
      <c r="C18" s="993"/>
      <c r="D18" s="994"/>
      <c r="E18" s="994"/>
      <c r="F18" s="994"/>
      <c r="G18" s="994"/>
      <c r="H18" s="994"/>
      <c r="I18" s="994"/>
      <c r="J18" s="994"/>
      <c r="K18" s="994"/>
      <c r="L18" s="994"/>
      <c r="M18" s="995"/>
    </row>
    <row r="19" spans="1:16">
      <c r="A19" s="302">
        <v>8</v>
      </c>
      <c r="B19" s="303"/>
      <c r="C19" s="993"/>
      <c r="D19" s="994"/>
      <c r="E19" s="994"/>
      <c r="F19" s="994"/>
      <c r="G19" s="994"/>
      <c r="H19" s="994"/>
      <c r="I19" s="994"/>
      <c r="J19" s="994"/>
      <c r="K19" s="994"/>
      <c r="L19" s="994"/>
      <c r="M19" s="995"/>
    </row>
    <row r="20" spans="1:16">
      <c r="A20" s="304"/>
      <c r="B20" s="305" t="s">
        <v>84</v>
      </c>
      <c r="C20" s="996"/>
      <c r="D20" s="997"/>
      <c r="E20" s="997"/>
      <c r="F20" s="997"/>
      <c r="G20" s="997"/>
      <c r="H20" s="997"/>
      <c r="I20" s="997"/>
      <c r="J20" s="997"/>
      <c r="K20" s="997"/>
      <c r="L20" s="997"/>
      <c r="M20" s="998"/>
    </row>
    <row r="22" spans="1:16" ht="15">
      <c r="A22" s="491"/>
      <c r="B22" s="491"/>
      <c r="C22" s="491"/>
      <c r="D22" s="491"/>
      <c r="E22" s="491"/>
      <c r="F22" s="491"/>
      <c r="G22" s="491"/>
      <c r="H22" s="491"/>
      <c r="I22" s="491"/>
      <c r="J22" s="491"/>
      <c r="K22" s="645" t="s">
        <v>1026</v>
      </c>
      <c r="L22" s="645"/>
      <c r="M22" s="645"/>
      <c r="N22" s="962"/>
      <c r="O22" s="962"/>
      <c r="P22" s="962"/>
    </row>
    <row r="23" spans="1:16" ht="15">
      <c r="A23" s="74"/>
      <c r="B23" s="74"/>
      <c r="C23" s="74"/>
      <c r="D23" s="74"/>
      <c r="E23" s="74"/>
      <c r="F23" s="74"/>
      <c r="G23" s="74"/>
      <c r="H23" s="74"/>
      <c r="I23" s="74"/>
      <c r="J23" s="74"/>
      <c r="K23" s="787" t="s">
        <v>1010</v>
      </c>
      <c r="L23" s="787"/>
      <c r="M23" s="787"/>
      <c r="N23" s="74"/>
      <c r="O23" s="74"/>
      <c r="P23" s="74"/>
    </row>
    <row r="24" spans="1:16" ht="15.6">
      <c r="A24" s="84"/>
      <c r="B24" s="84"/>
      <c r="C24" s="84"/>
      <c r="D24" s="84"/>
      <c r="E24" s="84"/>
      <c r="F24" s="84"/>
      <c r="G24" s="84"/>
      <c r="H24" s="84"/>
      <c r="I24" s="84"/>
      <c r="J24" s="490" t="s">
        <v>1025</v>
      </c>
      <c r="K24" s="120"/>
      <c r="L24" s="120"/>
      <c r="M24" s="120"/>
      <c r="N24" s="120"/>
      <c r="O24" s="74"/>
      <c r="P24" s="74"/>
    </row>
    <row r="25" spans="1:16" ht="15.6">
      <c r="A25" s="120"/>
      <c r="B25" s="120"/>
      <c r="C25" s="120"/>
      <c r="D25" s="120"/>
      <c r="E25" s="120"/>
      <c r="F25" s="120"/>
      <c r="G25" s="120"/>
      <c r="H25" s="120"/>
      <c r="I25" s="120"/>
      <c r="J25" s="120"/>
      <c r="K25" s="120"/>
      <c r="L25" s="120"/>
      <c r="M25" s="120"/>
      <c r="N25" s="74"/>
      <c r="O25" s="74"/>
      <c r="P25" s="74"/>
    </row>
    <row r="26" spans="1:16" ht="15.6" customHeight="1">
      <c r="A26" s="120"/>
      <c r="B26" s="120"/>
      <c r="C26" s="120"/>
      <c r="D26" s="120"/>
      <c r="E26" s="120"/>
      <c r="F26" s="120"/>
      <c r="G26" s="120"/>
      <c r="H26" s="120"/>
      <c r="I26" s="120"/>
      <c r="J26" s="120"/>
      <c r="K26" s="759" t="s">
        <v>1028</v>
      </c>
      <c r="L26" s="759"/>
      <c r="M26" s="759"/>
      <c r="N26" s="120"/>
      <c r="O26" s="74"/>
      <c r="P26" s="74"/>
    </row>
    <row r="27" spans="1:16" ht="15.6">
      <c r="A27" s="74"/>
      <c r="B27" s="74"/>
      <c r="C27" s="74"/>
      <c r="D27" s="74"/>
      <c r="E27" s="74"/>
      <c r="F27" s="74"/>
      <c r="G27" s="74"/>
      <c r="K27" s="481"/>
      <c r="L27" s="92"/>
      <c r="M27" s="92"/>
      <c r="N27" s="29"/>
      <c r="O27" s="29"/>
      <c r="P27" s="29"/>
    </row>
  </sheetData>
  <mergeCells count="15">
    <mergeCell ref="K23:M23"/>
    <mergeCell ref="K26:M26"/>
    <mergeCell ref="N22:P22"/>
    <mergeCell ref="C9:E9"/>
    <mergeCell ref="L1:M1"/>
    <mergeCell ref="A2:M2"/>
    <mergeCell ref="A3:M3"/>
    <mergeCell ref="A5:M5"/>
    <mergeCell ref="A7:B7"/>
    <mergeCell ref="K22:M22"/>
    <mergeCell ref="A9:A10"/>
    <mergeCell ref="B9:B10"/>
    <mergeCell ref="F9:I9"/>
    <mergeCell ref="J9:M9"/>
    <mergeCell ref="C12:M20"/>
  </mergeCells>
  <printOptions horizontalCentered="1"/>
  <pageMargins left="0.70866141732283472" right="0.70866141732283472" top="0.23622047244094491" bottom="0" header="0.31496062992125984" footer="0.31496062992125984"/>
  <pageSetup paperSize="9" scale="6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SheetLayoutView="84" workbookViewId="0">
      <selection activeCell="I34" sqref="I34"/>
    </sheetView>
  </sheetViews>
  <sheetFormatPr defaultRowHeight="13.2"/>
  <cols>
    <col min="1" max="1" width="5.88671875" customWidth="1"/>
    <col min="2" max="2" width="15.5546875" customWidth="1"/>
    <col min="6" max="6" width="13.44140625" customWidth="1"/>
    <col min="7" max="7" width="14.88671875" customWidth="1"/>
    <col min="8" max="8" width="12.44140625" customWidth="1"/>
    <col min="9" max="9" width="15.33203125" customWidth="1"/>
    <col min="10" max="10" width="14.33203125" customWidth="1"/>
    <col min="11" max="11" width="13.88671875" customWidth="1"/>
    <col min="12" max="12" width="9.109375" hidden="1" customWidth="1"/>
  </cols>
  <sheetData>
    <row r="1" spans="1:12" ht="16.2">
      <c r="A1" s="775" t="s">
        <v>0</v>
      </c>
      <c r="B1" s="775"/>
      <c r="C1" s="775"/>
      <c r="D1" s="775"/>
      <c r="E1" s="775"/>
      <c r="F1" s="775"/>
      <c r="G1" s="775"/>
      <c r="H1" s="775"/>
      <c r="I1" s="775"/>
      <c r="J1" s="999" t="s">
        <v>537</v>
      </c>
      <c r="K1" s="999"/>
    </row>
    <row r="2" spans="1:12" ht="22.2">
      <c r="A2" s="776" t="s">
        <v>652</v>
      </c>
      <c r="B2" s="776"/>
      <c r="C2" s="776"/>
      <c r="D2" s="776"/>
      <c r="E2" s="776"/>
      <c r="F2" s="776"/>
      <c r="G2" s="776"/>
      <c r="H2" s="776"/>
      <c r="I2" s="776"/>
      <c r="J2" s="776"/>
      <c r="K2" s="776"/>
    </row>
    <row r="3" spans="1:12" ht="14.4">
      <c r="A3" s="180"/>
      <c r="B3" s="180"/>
      <c r="C3" s="180"/>
      <c r="D3" s="180"/>
      <c r="E3" s="180"/>
      <c r="F3" s="180"/>
      <c r="G3" s="180"/>
      <c r="H3" s="180"/>
      <c r="I3" s="180"/>
      <c r="J3" s="180"/>
      <c r="K3" s="180"/>
    </row>
    <row r="4" spans="1:12" ht="14.4">
      <c r="A4" s="1000" t="s">
        <v>536</v>
      </c>
      <c r="B4" s="1000"/>
      <c r="C4" s="1000"/>
      <c r="D4" s="1000"/>
      <c r="E4" s="1000"/>
      <c r="F4" s="1000"/>
      <c r="G4" s="1000"/>
      <c r="H4" s="1000"/>
      <c r="I4" s="1000"/>
      <c r="J4" s="1000"/>
      <c r="K4" s="1000"/>
    </row>
    <row r="5" spans="1:12" ht="14.4">
      <c r="A5" s="181" t="s">
        <v>939</v>
      </c>
      <c r="B5" s="181"/>
      <c r="C5" s="181"/>
      <c r="D5" s="181"/>
      <c r="E5" s="181"/>
      <c r="F5" s="181"/>
      <c r="G5" s="181"/>
      <c r="H5" s="181"/>
      <c r="I5" s="180"/>
      <c r="J5" s="863" t="s">
        <v>981</v>
      </c>
      <c r="K5" s="863"/>
      <c r="L5" s="863"/>
    </row>
    <row r="6" spans="1:12" ht="27.75" customHeight="1">
      <c r="A6" s="871" t="s">
        <v>2</v>
      </c>
      <c r="B6" s="871" t="s">
        <v>3</v>
      </c>
      <c r="C6" s="871" t="s">
        <v>301</v>
      </c>
      <c r="D6" s="871" t="s">
        <v>302</v>
      </c>
      <c r="E6" s="871"/>
      <c r="F6" s="871"/>
      <c r="G6" s="871"/>
      <c r="H6" s="871"/>
      <c r="I6" s="872" t="s">
        <v>303</v>
      </c>
      <c r="J6" s="873"/>
      <c r="K6" s="874"/>
    </row>
    <row r="7" spans="1:12" ht="90" customHeight="1">
      <c r="A7" s="871"/>
      <c r="B7" s="871"/>
      <c r="C7" s="871"/>
      <c r="D7" s="545" t="s">
        <v>304</v>
      </c>
      <c r="E7" s="545" t="s">
        <v>195</v>
      </c>
      <c r="F7" s="545" t="s">
        <v>457</v>
      </c>
      <c r="G7" s="545" t="s">
        <v>305</v>
      </c>
      <c r="H7" s="545" t="s">
        <v>428</v>
      </c>
      <c r="I7" s="545" t="s">
        <v>306</v>
      </c>
      <c r="J7" s="545" t="s">
        <v>307</v>
      </c>
      <c r="K7" s="545" t="s">
        <v>308</v>
      </c>
    </row>
    <row r="8" spans="1:12" ht="14.4">
      <c r="A8" s="182" t="s">
        <v>262</v>
      </c>
      <c r="B8" s="182" t="s">
        <v>263</v>
      </c>
      <c r="C8" s="182" t="s">
        <v>264</v>
      </c>
      <c r="D8" s="182" t="s">
        <v>265</v>
      </c>
      <c r="E8" s="182" t="s">
        <v>266</v>
      </c>
      <c r="F8" s="182" t="s">
        <v>267</v>
      </c>
      <c r="G8" s="182" t="s">
        <v>268</v>
      </c>
      <c r="H8" s="182" t="s">
        <v>269</v>
      </c>
      <c r="I8" s="182" t="s">
        <v>290</v>
      </c>
      <c r="J8" s="182" t="s">
        <v>291</v>
      </c>
      <c r="K8" s="182" t="s">
        <v>292</v>
      </c>
    </row>
    <row r="9" spans="1:12">
      <c r="A9" s="302">
        <v>1</v>
      </c>
      <c r="B9" s="303"/>
      <c r="C9" s="797" t="s">
        <v>871</v>
      </c>
      <c r="D9" s="907"/>
      <c r="E9" s="907"/>
      <c r="F9" s="907"/>
      <c r="G9" s="907"/>
      <c r="H9" s="907"/>
      <c r="I9" s="907"/>
      <c r="J9" s="907"/>
      <c r="K9" s="908"/>
    </row>
    <row r="10" spans="1:12">
      <c r="A10" s="302">
        <v>2</v>
      </c>
      <c r="B10" s="303"/>
      <c r="C10" s="909"/>
      <c r="D10" s="910"/>
      <c r="E10" s="910"/>
      <c r="F10" s="910"/>
      <c r="G10" s="910"/>
      <c r="H10" s="910"/>
      <c r="I10" s="910"/>
      <c r="J10" s="910"/>
      <c r="K10" s="911"/>
    </row>
    <row r="11" spans="1:12">
      <c r="A11" s="302">
        <v>3</v>
      </c>
      <c r="B11" s="303"/>
      <c r="C11" s="909"/>
      <c r="D11" s="910"/>
      <c r="E11" s="910"/>
      <c r="F11" s="910"/>
      <c r="G11" s="910"/>
      <c r="H11" s="910"/>
      <c r="I11" s="910"/>
      <c r="J11" s="910"/>
      <c r="K11" s="911"/>
    </row>
    <row r="12" spans="1:12">
      <c r="A12" s="302">
        <v>4</v>
      </c>
      <c r="B12" s="303"/>
      <c r="C12" s="909"/>
      <c r="D12" s="910"/>
      <c r="E12" s="910"/>
      <c r="F12" s="910"/>
      <c r="G12" s="910"/>
      <c r="H12" s="910"/>
      <c r="I12" s="910"/>
      <c r="J12" s="910"/>
      <c r="K12" s="911"/>
    </row>
    <row r="13" spans="1:12">
      <c r="A13" s="302">
        <v>5</v>
      </c>
      <c r="B13" s="303"/>
      <c r="C13" s="909"/>
      <c r="D13" s="910"/>
      <c r="E13" s="910"/>
      <c r="F13" s="910"/>
      <c r="G13" s="910"/>
      <c r="H13" s="910"/>
      <c r="I13" s="910"/>
      <c r="J13" s="910"/>
      <c r="K13" s="911"/>
    </row>
    <row r="14" spans="1:12">
      <c r="A14" s="302">
        <v>6</v>
      </c>
      <c r="B14" s="303"/>
      <c r="C14" s="909"/>
      <c r="D14" s="910"/>
      <c r="E14" s="910"/>
      <c r="F14" s="910"/>
      <c r="G14" s="910"/>
      <c r="H14" s="910"/>
      <c r="I14" s="910"/>
      <c r="J14" s="910"/>
      <c r="K14" s="911"/>
    </row>
    <row r="15" spans="1:12">
      <c r="A15" s="302">
        <v>7</v>
      </c>
      <c r="B15" s="303"/>
      <c r="C15" s="909"/>
      <c r="D15" s="910"/>
      <c r="E15" s="910"/>
      <c r="F15" s="910"/>
      <c r="G15" s="910"/>
      <c r="H15" s="910"/>
      <c r="I15" s="910"/>
      <c r="J15" s="910"/>
      <c r="K15" s="911"/>
    </row>
    <row r="16" spans="1:12">
      <c r="A16" s="302">
        <v>8</v>
      </c>
      <c r="B16" s="303"/>
      <c r="C16" s="909"/>
      <c r="D16" s="910"/>
      <c r="E16" s="910"/>
      <c r="F16" s="910"/>
      <c r="G16" s="910"/>
      <c r="H16" s="910"/>
      <c r="I16" s="910"/>
      <c r="J16" s="910"/>
      <c r="K16" s="911"/>
    </row>
    <row r="17" spans="1:12">
      <c r="A17" s="302">
        <v>9</v>
      </c>
      <c r="B17" s="303"/>
      <c r="C17" s="909"/>
      <c r="D17" s="910"/>
      <c r="E17" s="910"/>
      <c r="F17" s="910"/>
      <c r="G17" s="910"/>
      <c r="H17" s="910"/>
      <c r="I17" s="910"/>
      <c r="J17" s="910"/>
      <c r="K17" s="911"/>
    </row>
    <row r="18" spans="1:12">
      <c r="A18" s="302">
        <v>10</v>
      </c>
      <c r="B18" s="303"/>
      <c r="C18" s="909"/>
      <c r="D18" s="910"/>
      <c r="E18" s="910"/>
      <c r="F18" s="910"/>
      <c r="G18" s="910"/>
      <c r="H18" s="910"/>
      <c r="I18" s="910"/>
      <c r="J18" s="910"/>
      <c r="K18" s="911"/>
    </row>
    <row r="19" spans="1:12">
      <c r="A19" s="302">
        <v>11</v>
      </c>
      <c r="B19" s="303"/>
      <c r="C19" s="912"/>
      <c r="D19" s="913"/>
      <c r="E19" s="913"/>
      <c r="F19" s="913"/>
      <c r="G19" s="913"/>
      <c r="H19" s="913"/>
      <c r="I19" s="913"/>
      <c r="J19" s="913"/>
      <c r="K19" s="914"/>
    </row>
    <row r="20" spans="1:12">
      <c r="A20" s="304"/>
      <c r="B20" s="305" t="s">
        <v>84</v>
      </c>
      <c r="C20" s="6"/>
      <c r="D20" s="6"/>
      <c r="E20" s="6"/>
      <c r="F20" s="6"/>
      <c r="G20" s="6"/>
      <c r="H20" s="6"/>
      <c r="I20" s="6"/>
      <c r="J20" s="6"/>
      <c r="K20" s="6"/>
    </row>
    <row r="21" spans="1:12">
      <c r="A21" s="12" t="s">
        <v>458</v>
      </c>
    </row>
    <row r="22" spans="1:12" ht="15">
      <c r="I22" s="645" t="s">
        <v>1026</v>
      </c>
      <c r="J22" s="645"/>
      <c r="K22" s="645"/>
    </row>
    <row r="23" spans="1:12" ht="15">
      <c r="A23" s="185"/>
      <c r="B23" s="185"/>
      <c r="C23" s="185"/>
      <c r="D23" s="185"/>
      <c r="I23" s="787" t="s">
        <v>1010</v>
      </c>
      <c r="J23" s="787"/>
      <c r="K23" s="787"/>
    </row>
    <row r="24" spans="1:12" ht="15" customHeight="1">
      <c r="A24" s="185"/>
      <c r="B24" s="185"/>
      <c r="C24" s="185"/>
      <c r="D24" s="185"/>
      <c r="G24" s="593" t="s">
        <v>1025</v>
      </c>
      <c r="I24" s="859"/>
      <c r="J24" s="859"/>
      <c r="K24" s="859"/>
      <c r="L24" s="199"/>
    </row>
    <row r="25" spans="1:12" ht="15" customHeight="1">
      <c r="A25" s="185"/>
      <c r="B25" s="185"/>
      <c r="C25" s="185"/>
      <c r="D25" s="185"/>
      <c r="G25" s="477"/>
      <c r="I25" s="859"/>
      <c r="J25" s="859"/>
      <c r="K25" s="859"/>
      <c r="L25" s="199"/>
    </row>
    <row r="26" spans="1:12" ht="15">
      <c r="A26" s="185"/>
      <c r="C26" s="185"/>
      <c r="D26" s="185"/>
      <c r="I26" s="816" t="s">
        <v>1027</v>
      </c>
      <c r="J26" s="816"/>
      <c r="K26" s="816"/>
    </row>
  </sheetData>
  <mergeCells count="16">
    <mergeCell ref="I26:K26"/>
    <mergeCell ref="I23:K23"/>
    <mergeCell ref="I24:K24"/>
    <mergeCell ref="I25:K25"/>
    <mergeCell ref="A1:I1"/>
    <mergeCell ref="J1:K1"/>
    <mergeCell ref="A2:K2"/>
    <mergeCell ref="A4:K4"/>
    <mergeCell ref="J5:L5"/>
    <mergeCell ref="A6:A7"/>
    <mergeCell ref="B6:B7"/>
    <mergeCell ref="C6:C7"/>
    <mergeCell ref="D6:H6"/>
    <mergeCell ref="I6:K6"/>
    <mergeCell ref="C9:K19"/>
    <mergeCell ref="I22:K22"/>
  </mergeCells>
  <printOptions horizontalCentered="1"/>
  <pageMargins left="0.70866141732283472" right="0.70866141732283472" top="0.23622047244094491" bottom="0" header="0.31496062992125984" footer="0.31496062992125984"/>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opLeftCell="A10" zoomScaleSheetLayoutView="80" workbookViewId="0">
      <selection activeCell="K29" sqref="K29"/>
    </sheetView>
  </sheetViews>
  <sheetFormatPr defaultRowHeight="13.2"/>
  <cols>
    <col min="1" max="1" width="7.88671875" customWidth="1"/>
    <col min="7" max="7" width="12.33203125" customWidth="1"/>
    <col min="8" max="8" width="11.5546875" customWidth="1"/>
    <col min="9" max="12" width="10.44140625" customWidth="1"/>
    <col min="13" max="13" width="11" customWidth="1"/>
    <col min="14" max="14" width="10" customWidth="1"/>
    <col min="15" max="15" width="11.88671875" customWidth="1"/>
  </cols>
  <sheetData>
    <row r="1" spans="1:15" ht="16.2">
      <c r="A1" s="775" t="s">
        <v>0</v>
      </c>
      <c r="B1" s="775"/>
      <c r="C1" s="775"/>
      <c r="D1" s="775"/>
      <c r="E1" s="775"/>
      <c r="F1" s="775"/>
      <c r="G1" s="775"/>
      <c r="H1" s="775"/>
      <c r="I1" s="775"/>
      <c r="J1" s="775"/>
      <c r="K1" s="775"/>
      <c r="L1" s="775"/>
      <c r="M1" s="775"/>
      <c r="N1" s="775"/>
      <c r="O1" s="219" t="s">
        <v>539</v>
      </c>
    </row>
    <row r="2" spans="1:15" ht="22.2">
      <c r="A2" s="776" t="s">
        <v>652</v>
      </c>
      <c r="B2" s="776"/>
      <c r="C2" s="776"/>
      <c r="D2" s="776"/>
      <c r="E2" s="776"/>
      <c r="F2" s="776"/>
      <c r="G2" s="776"/>
      <c r="H2" s="776"/>
      <c r="I2" s="776"/>
      <c r="J2" s="776"/>
      <c r="K2" s="776"/>
      <c r="L2" s="776"/>
      <c r="M2" s="776"/>
      <c r="N2" s="776"/>
      <c r="O2" s="776"/>
    </row>
    <row r="3" spans="1:15" ht="14.4">
      <c r="A3" s="180"/>
      <c r="B3" s="180"/>
      <c r="C3" s="180"/>
      <c r="D3" s="180"/>
      <c r="E3" s="180"/>
      <c r="F3" s="180"/>
      <c r="G3" s="180"/>
      <c r="H3" s="180"/>
      <c r="I3" s="180"/>
      <c r="J3" s="180"/>
      <c r="K3" s="180"/>
    </row>
    <row r="4" spans="1:15" ht="16.2">
      <c r="A4" s="775" t="s">
        <v>538</v>
      </c>
      <c r="B4" s="775"/>
      <c r="C4" s="775"/>
      <c r="D4" s="775"/>
      <c r="E4" s="775"/>
      <c r="F4" s="775"/>
      <c r="G4" s="775"/>
      <c r="H4" s="775"/>
      <c r="I4" s="775"/>
      <c r="J4" s="775"/>
      <c r="K4" s="775"/>
      <c r="L4" s="775"/>
      <c r="M4" s="775"/>
      <c r="N4" s="775"/>
      <c r="O4" s="775"/>
    </row>
    <row r="5" spans="1:15" ht="14.4">
      <c r="A5" s="181" t="s">
        <v>936</v>
      </c>
      <c r="B5" s="181"/>
      <c r="C5" s="181"/>
      <c r="D5" s="181"/>
      <c r="E5" s="181"/>
      <c r="F5" s="181"/>
      <c r="G5" s="181"/>
      <c r="H5" s="181"/>
      <c r="I5" s="181"/>
      <c r="J5" s="181"/>
      <c r="K5" s="180"/>
      <c r="M5" s="863" t="s">
        <v>981</v>
      </c>
      <c r="N5" s="863"/>
      <c r="O5" s="863"/>
    </row>
    <row r="6" spans="1:15" ht="44.25" customHeight="1">
      <c r="A6" s="871" t="s">
        <v>2</v>
      </c>
      <c r="B6" s="871" t="s">
        <v>3</v>
      </c>
      <c r="C6" s="871" t="s">
        <v>309</v>
      </c>
      <c r="D6" s="867" t="s">
        <v>310</v>
      </c>
      <c r="E6" s="867" t="s">
        <v>311</v>
      </c>
      <c r="F6" s="867" t="s">
        <v>312</v>
      </c>
      <c r="G6" s="867" t="s">
        <v>313</v>
      </c>
      <c r="H6" s="871" t="s">
        <v>314</v>
      </c>
      <c r="I6" s="871"/>
      <c r="J6" s="871" t="s">
        <v>315</v>
      </c>
      <c r="K6" s="871"/>
      <c r="L6" s="871" t="s">
        <v>316</v>
      </c>
      <c r="M6" s="871"/>
      <c r="N6" s="871" t="s">
        <v>317</v>
      </c>
      <c r="O6" s="871"/>
    </row>
    <row r="7" spans="1:15" ht="54" customHeight="1">
      <c r="A7" s="871"/>
      <c r="B7" s="871"/>
      <c r="C7" s="871"/>
      <c r="D7" s="868"/>
      <c r="E7" s="868"/>
      <c r="F7" s="868"/>
      <c r="G7" s="868"/>
      <c r="H7" s="545" t="s">
        <v>318</v>
      </c>
      <c r="I7" s="545" t="s">
        <v>319</v>
      </c>
      <c r="J7" s="545" t="s">
        <v>318</v>
      </c>
      <c r="K7" s="545" t="s">
        <v>319</v>
      </c>
      <c r="L7" s="545" t="s">
        <v>318</v>
      </c>
      <c r="M7" s="545" t="s">
        <v>319</v>
      </c>
      <c r="N7" s="545" t="s">
        <v>318</v>
      </c>
      <c r="O7" s="545" t="s">
        <v>319</v>
      </c>
    </row>
    <row r="8" spans="1:15" ht="14.4">
      <c r="A8" s="182" t="s">
        <v>262</v>
      </c>
      <c r="B8" s="182" t="s">
        <v>263</v>
      </c>
      <c r="C8" s="182" t="s">
        <v>264</v>
      </c>
      <c r="D8" s="182" t="s">
        <v>265</v>
      </c>
      <c r="E8" s="182" t="s">
        <v>266</v>
      </c>
      <c r="F8" s="182" t="s">
        <v>267</v>
      </c>
      <c r="G8" s="182" t="s">
        <v>268</v>
      </c>
      <c r="H8" s="182" t="s">
        <v>269</v>
      </c>
      <c r="I8" s="182" t="s">
        <v>290</v>
      </c>
      <c r="J8" s="182" t="s">
        <v>291</v>
      </c>
      <c r="K8" s="182" t="s">
        <v>292</v>
      </c>
      <c r="L8" s="182" t="s">
        <v>320</v>
      </c>
      <c r="M8" s="182" t="s">
        <v>321</v>
      </c>
      <c r="N8" s="182" t="s">
        <v>322</v>
      </c>
      <c r="O8" s="182" t="s">
        <v>323</v>
      </c>
    </row>
    <row r="9" spans="1:15">
      <c r="A9" s="6"/>
      <c r="B9" s="797" t="s">
        <v>855</v>
      </c>
      <c r="C9" s="907"/>
      <c r="D9" s="907"/>
      <c r="E9" s="907"/>
      <c r="F9" s="907"/>
      <c r="G9" s="907"/>
      <c r="H9" s="907"/>
      <c r="I9" s="907"/>
      <c r="J9" s="907"/>
      <c r="K9" s="907"/>
      <c r="L9" s="907"/>
      <c r="M9" s="907"/>
      <c r="N9" s="907"/>
      <c r="O9" s="908"/>
    </row>
    <row r="10" spans="1:15">
      <c r="A10" s="6"/>
      <c r="B10" s="909"/>
      <c r="C10" s="910"/>
      <c r="D10" s="910"/>
      <c r="E10" s="910"/>
      <c r="F10" s="910"/>
      <c r="G10" s="910"/>
      <c r="H10" s="910"/>
      <c r="I10" s="910"/>
      <c r="J10" s="910"/>
      <c r="K10" s="910"/>
      <c r="L10" s="910"/>
      <c r="M10" s="910"/>
      <c r="N10" s="910"/>
      <c r="O10" s="911"/>
    </row>
    <row r="11" spans="1:15">
      <c r="A11" s="6"/>
      <c r="B11" s="909"/>
      <c r="C11" s="910"/>
      <c r="D11" s="910"/>
      <c r="E11" s="910"/>
      <c r="F11" s="910"/>
      <c r="G11" s="910"/>
      <c r="H11" s="910"/>
      <c r="I11" s="910"/>
      <c r="J11" s="910"/>
      <c r="K11" s="910"/>
      <c r="L11" s="910"/>
      <c r="M11" s="910"/>
      <c r="N11" s="910"/>
      <c r="O11" s="911"/>
    </row>
    <row r="12" spans="1:15">
      <c r="A12" s="6"/>
      <c r="B12" s="909"/>
      <c r="C12" s="910"/>
      <c r="D12" s="910"/>
      <c r="E12" s="910"/>
      <c r="F12" s="910"/>
      <c r="G12" s="910"/>
      <c r="H12" s="910"/>
      <c r="I12" s="910"/>
      <c r="J12" s="910"/>
      <c r="K12" s="910"/>
      <c r="L12" s="910"/>
      <c r="M12" s="910"/>
      <c r="N12" s="910"/>
      <c r="O12" s="911"/>
    </row>
    <row r="13" spans="1:15">
      <c r="A13" s="6"/>
      <c r="B13" s="909"/>
      <c r="C13" s="910"/>
      <c r="D13" s="910"/>
      <c r="E13" s="910"/>
      <c r="F13" s="910"/>
      <c r="G13" s="910"/>
      <c r="H13" s="910"/>
      <c r="I13" s="910"/>
      <c r="J13" s="910"/>
      <c r="K13" s="910"/>
      <c r="L13" s="910"/>
      <c r="M13" s="910"/>
      <c r="N13" s="910"/>
      <c r="O13" s="911"/>
    </row>
    <row r="14" spans="1:15">
      <c r="A14" s="6"/>
      <c r="B14" s="909"/>
      <c r="C14" s="910"/>
      <c r="D14" s="910"/>
      <c r="E14" s="910"/>
      <c r="F14" s="910"/>
      <c r="G14" s="910"/>
      <c r="H14" s="910"/>
      <c r="I14" s="910"/>
      <c r="J14" s="910"/>
      <c r="K14" s="910"/>
      <c r="L14" s="910"/>
      <c r="M14" s="910"/>
      <c r="N14" s="910"/>
      <c r="O14" s="911"/>
    </row>
    <row r="15" spans="1:15">
      <c r="A15" s="6"/>
      <c r="B15" s="909"/>
      <c r="C15" s="910"/>
      <c r="D15" s="910"/>
      <c r="E15" s="910"/>
      <c r="F15" s="910"/>
      <c r="G15" s="910"/>
      <c r="H15" s="910"/>
      <c r="I15" s="910"/>
      <c r="J15" s="910"/>
      <c r="K15" s="910"/>
      <c r="L15" s="910"/>
      <c r="M15" s="910"/>
      <c r="N15" s="910"/>
      <c r="O15" s="911"/>
    </row>
    <row r="16" spans="1:15">
      <c r="A16" s="6"/>
      <c r="B16" s="909"/>
      <c r="C16" s="910"/>
      <c r="D16" s="910"/>
      <c r="E16" s="910"/>
      <c r="F16" s="910"/>
      <c r="G16" s="910"/>
      <c r="H16" s="910"/>
      <c r="I16" s="910"/>
      <c r="J16" s="910"/>
      <c r="K16" s="910"/>
      <c r="L16" s="910"/>
      <c r="M16" s="910"/>
      <c r="N16" s="910"/>
      <c r="O16" s="911"/>
    </row>
    <row r="17" spans="1:15">
      <c r="A17" s="6"/>
      <c r="B17" s="909"/>
      <c r="C17" s="910"/>
      <c r="D17" s="910"/>
      <c r="E17" s="910"/>
      <c r="F17" s="910"/>
      <c r="G17" s="910"/>
      <c r="H17" s="910"/>
      <c r="I17" s="910"/>
      <c r="J17" s="910"/>
      <c r="K17" s="910"/>
      <c r="L17" s="910"/>
      <c r="M17" s="910"/>
      <c r="N17" s="910"/>
      <c r="O17" s="911"/>
    </row>
    <row r="18" spans="1:15">
      <c r="A18" s="6"/>
      <c r="B18" s="912"/>
      <c r="C18" s="913"/>
      <c r="D18" s="913"/>
      <c r="E18" s="913"/>
      <c r="F18" s="913"/>
      <c r="G18" s="913"/>
      <c r="H18" s="913"/>
      <c r="I18" s="913"/>
      <c r="J18" s="913"/>
      <c r="K18" s="913"/>
      <c r="L18" s="913"/>
      <c r="M18" s="913"/>
      <c r="N18" s="913"/>
      <c r="O18" s="914"/>
    </row>
    <row r="21" spans="1:15" ht="15.6">
      <c r="A21" s="185"/>
      <c r="B21" s="185"/>
      <c r="C21" s="185"/>
      <c r="D21" s="185"/>
      <c r="L21" s="806" t="s">
        <v>1026</v>
      </c>
      <c r="M21" s="806"/>
      <c r="N21" s="806"/>
      <c r="O21" s="806"/>
    </row>
    <row r="22" spans="1:15" ht="15">
      <c r="A22" s="185"/>
      <c r="B22" s="185"/>
      <c r="C22" s="185"/>
      <c r="D22" s="185"/>
      <c r="L22" s="779" t="s">
        <v>1008</v>
      </c>
      <c r="M22" s="779"/>
      <c r="N22" s="779"/>
      <c r="O22" s="779"/>
    </row>
    <row r="23" spans="1:15">
      <c r="A23" s="185"/>
      <c r="B23" s="185"/>
      <c r="C23" s="185"/>
      <c r="D23" s="185"/>
      <c r="L23" s="859"/>
      <c r="M23" s="859"/>
      <c r="N23" s="859"/>
      <c r="O23" s="859"/>
    </row>
    <row r="24" spans="1:15" ht="15.6">
      <c r="A24" s="185"/>
      <c r="C24" s="185"/>
      <c r="D24" s="185"/>
      <c r="J24" s="645" t="s">
        <v>1025</v>
      </c>
      <c r="K24" s="645"/>
      <c r="L24" s="817"/>
      <c r="M24" s="817"/>
      <c r="N24" s="817"/>
      <c r="O24" s="492"/>
    </row>
    <row r="25" spans="1:15" ht="15">
      <c r="J25" s="481"/>
      <c r="K25" s="481"/>
      <c r="L25" s="645" t="s">
        <v>1027</v>
      </c>
      <c r="M25" s="645"/>
      <c r="N25" s="645"/>
      <c r="O25" s="645"/>
    </row>
  </sheetData>
  <mergeCells count="22">
    <mergeCell ref="L21:O21"/>
    <mergeCell ref="B9:O18"/>
    <mergeCell ref="L25:O25"/>
    <mergeCell ref="J24:K24"/>
    <mergeCell ref="L22:O22"/>
    <mergeCell ref="L23:O23"/>
    <mergeCell ref="L24:N24"/>
    <mergeCell ref="A1:N1"/>
    <mergeCell ref="A2:O2"/>
    <mergeCell ref="M5:O5"/>
    <mergeCell ref="A6:A7"/>
    <mergeCell ref="B6:B7"/>
    <mergeCell ref="C6:C7"/>
    <mergeCell ref="D6:D7"/>
    <mergeCell ref="E6:E7"/>
    <mergeCell ref="A4:O4"/>
    <mergeCell ref="F6:F7"/>
    <mergeCell ref="G6:G7"/>
    <mergeCell ref="H6:I6"/>
    <mergeCell ref="J6:K6"/>
    <mergeCell ref="L6:M6"/>
    <mergeCell ref="N6:O6"/>
  </mergeCells>
  <printOptions horizontalCentered="1"/>
  <pageMargins left="0.70866141732283472" right="0.70866141732283472" top="0.23622047244094491" bottom="0" header="0.31496062992125984" footer="0.31496062992125984"/>
  <pageSetup paperSize="9"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V29"/>
  <sheetViews>
    <sheetView topLeftCell="A19" zoomScaleSheetLayoutView="86" workbookViewId="0">
      <selection activeCell="B29" sqref="B29"/>
    </sheetView>
  </sheetViews>
  <sheetFormatPr defaultRowHeight="13.2"/>
  <cols>
    <col min="1" max="1" width="4.88671875" customWidth="1"/>
    <col min="2" max="2" width="19.5546875" customWidth="1"/>
    <col min="3" max="3" width="9.88671875" customWidth="1"/>
    <col min="4" max="4" width="8.88671875" customWidth="1"/>
    <col min="5" max="5" width="7.6640625" customWidth="1"/>
    <col min="6" max="6" width="10.109375" customWidth="1"/>
    <col min="7" max="7" width="9" customWidth="1"/>
    <col min="8" max="8" width="9.109375" customWidth="1"/>
    <col min="9" max="9" width="8.5546875" customWidth="1"/>
    <col min="10" max="10" width="10.109375" customWidth="1"/>
    <col min="11" max="12" width="9.6640625" customWidth="1"/>
    <col min="13" max="13" width="7.33203125" customWidth="1"/>
    <col min="14" max="14" width="10.33203125" customWidth="1"/>
    <col min="15" max="15" width="9" customWidth="1"/>
    <col min="16" max="16" width="8.88671875" customWidth="1"/>
    <col min="17" max="17" width="8" customWidth="1"/>
    <col min="18" max="18" width="9.109375" customWidth="1"/>
    <col min="19" max="19" width="9.33203125" customWidth="1"/>
    <col min="20" max="20" width="8.88671875" customWidth="1"/>
    <col min="21" max="21" width="8.6640625" customWidth="1"/>
    <col min="22" max="22" width="10.6640625" customWidth="1"/>
    <col min="28" max="28" width="11" customWidth="1"/>
    <col min="29" max="30" width="8.88671875" hidden="1" customWidth="1"/>
  </cols>
  <sheetData>
    <row r="2" spans="1:256">
      <c r="G2" s="708"/>
      <c r="H2" s="708"/>
      <c r="I2" s="708"/>
      <c r="J2" s="708"/>
      <c r="K2" s="708"/>
      <c r="L2" s="708"/>
      <c r="M2" s="708"/>
      <c r="N2" s="708"/>
      <c r="O2" s="708"/>
      <c r="P2" s="1"/>
      <c r="Q2" s="1"/>
      <c r="R2" s="1"/>
      <c r="T2" s="40" t="s">
        <v>54</v>
      </c>
    </row>
    <row r="3" spans="1:256" ht="13.8">
      <c r="A3" s="641" t="s">
        <v>52</v>
      </c>
      <c r="B3" s="641"/>
      <c r="C3" s="641"/>
      <c r="D3" s="641"/>
      <c r="E3" s="641"/>
      <c r="F3" s="641"/>
      <c r="G3" s="641"/>
      <c r="H3" s="641"/>
      <c r="I3" s="641"/>
      <c r="J3" s="641"/>
      <c r="K3" s="641"/>
      <c r="L3" s="641"/>
      <c r="M3" s="641"/>
      <c r="N3" s="641"/>
      <c r="O3" s="641"/>
      <c r="P3" s="641"/>
      <c r="Q3" s="641"/>
      <c r="R3" s="641"/>
      <c r="S3" s="641"/>
      <c r="T3" s="641"/>
      <c r="U3" s="641"/>
    </row>
    <row r="4" spans="1:256" ht="15.6">
      <c r="A4" s="704" t="s">
        <v>652</v>
      </c>
      <c r="B4" s="704"/>
      <c r="C4" s="704"/>
      <c r="D4" s="704"/>
      <c r="E4" s="704"/>
      <c r="F4" s="704"/>
      <c r="G4" s="704"/>
      <c r="H4" s="704"/>
      <c r="I4" s="704"/>
      <c r="J4" s="704"/>
      <c r="K4" s="704"/>
      <c r="L4" s="704"/>
      <c r="M4" s="704"/>
      <c r="N4" s="704"/>
      <c r="O4" s="704"/>
      <c r="P4" s="704"/>
      <c r="Q4" s="704"/>
      <c r="R4" s="704"/>
      <c r="S4" s="704"/>
      <c r="T4" s="704"/>
      <c r="U4" s="704"/>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6" spans="1:256" ht="13.8">
      <c r="A6" s="724" t="s">
        <v>654</v>
      </c>
      <c r="B6" s="724"/>
      <c r="C6" s="724"/>
      <c r="D6" s="724"/>
      <c r="E6" s="724"/>
      <c r="F6" s="724"/>
      <c r="G6" s="724"/>
      <c r="H6" s="724"/>
      <c r="I6" s="724"/>
      <c r="J6" s="724"/>
      <c r="K6" s="724"/>
      <c r="L6" s="724"/>
      <c r="M6" s="724"/>
      <c r="N6" s="724"/>
      <c r="O6" s="724"/>
      <c r="P6" s="724"/>
      <c r="Q6" s="724"/>
      <c r="R6" s="724"/>
      <c r="S6" s="724"/>
      <c r="T6" s="724"/>
      <c r="U6" s="724"/>
    </row>
    <row r="7" spans="1:256" ht="14.4">
      <c r="U7" s="723" t="s">
        <v>470</v>
      </c>
      <c r="V7" s="723"/>
      <c r="W7" s="13"/>
      <c r="X7" s="13"/>
      <c r="Y7" s="13"/>
      <c r="Z7" s="13"/>
      <c r="AA7" s="13"/>
      <c r="AB7" s="701"/>
      <c r="AC7" s="701"/>
      <c r="AD7" s="701"/>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ht="16.5" customHeight="1">
      <c r="A8" s="738" t="s">
        <v>2</v>
      </c>
      <c r="B8" s="738" t="s">
        <v>104</v>
      </c>
      <c r="C8" s="725" t="s">
        <v>151</v>
      </c>
      <c r="D8" s="726"/>
      <c r="E8" s="726"/>
      <c r="F8" s="727"/>
      <c r="G8" s="725" t="s">
        <v>963</v>
      </c>
      <c r="H8" s="726"/>
      <c r="I8" s="726"/>
      <c r="J8" s="726"/>
      <c r="K8" s="726"/>
      <c r="L8" s="726"/>
      <c r="M8" s="726"/>
      <c r="N8" s="726"/>
      <c r="O8" s="726"/>
      <c r="P8" s="726"/>
      <c r="Q8" s="726"/>
      <c r="R8" s="727"/>
      <c r="S8" s="734" t="s">
        <v>247</v>
      </c>
      <c r="T8" s="735"/>
      <c r="U8" s="735"/>
      <c r="V8" s="735"/>
      <c r="W8" s="109"/>
      <c r="X8" s="109"/>
      <c r="Y8" s="109"/>
      <c r="Z8" s="109"/>
      <c r="AA8" s="109"/>
      <c r="AB8" s="109"/>
      <c r="AC8" s="109"/>
      <c r="AD8" s="109"/>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ht="19.5" customHeight="1">
      <c r="A9" s="739"/>
      <c r="B9" s="739"/>
      <c r="C9" s="728"/>
      <c r="D9" s="729"/>
      <c r="E9" s="729"/>
      <c r="F9" s="730"/>
      <c r="G9" s="731" t="s">
        <v>170</v>
      </c>
      <c r="H9" s="732"/>
      <c r="I9" s="732"/>
      <c r="J9" s="733"/>
      <c r="K9" s="731" t="s">
        <v>171</v>
      </c>
      <c r="L9" s="732"/>
      <c r="M9" s="732"/>
      <c r="N9" s="733"/>
      <c r="O9" s="702" t="s">
        <v>15</v>
      </c>
      <c r="P9" s="702"/>
      <c r="Q9" s="702"/>
      <c r="R9" s="702"/>
      <c r="S9" s="736"/>
      <c r="T9" s="737"/>
      <c r="U9" s="737"/>
      <c r="V9" s="737"/>
      <c r="W9" s="109"/>
      <c r="X9" s="109"/>
      <c r="Y9" s="109"/>
      <c r="Z9" s="109"/>
      <c r="AA9" s="109"/>
      <c r="AB9" s="109"/>
      <c r="AC9" s="109"/>
      <c r="AD9" s="109"/>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ht="41.25" customHeight="1">
      <c r="A10" s="740"/>
      <c r="B10" s="740"/>
      <c r="C10" s="542" t="s">
        <v>248</v>
      </c>
      <c r="D10" s="542" t="s">
        <v>249</v>
      </c>
      <c r="E10" s="542" t="s">
        <v>250</v>
      </c>
      <c r="F10" s="542" t="s">
        <v>84</v>
      </c>
      <c r="G10" s="542" t="s">
        <v>248</v>
      </c>
      <c r="H10" s="542" t="s">
        <v>249</v>
      </c>
      <c r="I10" s="542" t="s">
        <v>250</v>
      </c>
      <c r="J10" s="542" t="s">
        <v>15</v>
      </c>
      <c r="K10" s="542" t="s">
        <v>248</v>
      </c>
      <c r="L10" s="542" t="s">
        <v>249</v>
      </c>
      <c r="M10" s="542" t="s">
        <v>250</v>
      </c>
      <c r="N10" s="542" t="s">
        <v>84</v>
      </c>
      <c r="O10" s="542" t="s">
        <v>248</v>
      </c>
      <c r="P10" s="542" t="s">
        <v>249</v>
      </c>
      <c r="Q10" s="542" t="s">
        <v>250</v>
      </c>
      <c r="R10" s="542" t="s">
        <v>15</v>
      </c>
      <c r="S10" s="546" t="s">
        <v>466</v>
      </c>
      <c r="T10" s="546" t="s">
        <v>467</v>
      </c>
      <c r="U10" s="546" t="s">
        <v>468</v>
      </c>
      <c r="V10" s="556" t="s">
        <v>469</v>
      </c>
      <c r="W10" s="109"/>
      <c r="X10" s="109"/>
      <c r="Y10" s="109"/>
      <c r="Z10" s="109"/>
      <c r="AA10" s="109"/>
      <c r="AB10" s="109"/>
      <c r="AC10" s="109"/>
      <c r="AD10" s="109"/>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c r="A11" s="130">
        <v>1</v>
      </c>
      <c r="B11" s="147">
        <v>2</v>
      </c>
      <c r="C11" s="130">
        <v>3</v>
      </c>
      <c r="D11" s="130">
        <v>4</v>
      </c>
      <c r="E11" s="147">
        <v>5</v>
      </c>
      <c r="F11" s="130">
        <v>6</v>
      </c>
      <c r="G11" s="130">
        <v>7</v>
      </c>
      <c r="H11" s="147">
        <v>8</v>
      </c>
      <c r="I11" s="130">
        <v>9</v>
      </c>
      <c r="J11" s="130">
        <v>10</v>
      </c>
      <c r="K11" s="147">
        <v>11</v>
      </c>
      <c r="L11" s="130">
        <v>12</v>
      </c>
      <c r="M11" s="130">
        <v>13</v>
      </c>
      <c r="N11" s="147">
        <v>14</v>
      </c>
      <c r="O11" s="130">
        <v>15</v>
      </c>
      <c r="P11" s="130">
        <v>16</v>
      </c>
      <c r="Q11" s="147">
        <v>17</v>
      </c>
      <c r="R11" s="130">
        <v>18</v>
      </c>
      <c r="S11" s="130">
        <v>19</v>
      </c>
      <c r="T11" s="147">
        <v>20</v>
      </c>
      <c r="U11" s="130">
        <v>21</v>
      </c>
      <c r="V11" s="130">
        <v>22</v>
      </c>
      <c r="W11" s="148"/>
      <c r="X11" s="148"/>
      <c r="Y11" s="148"/>
      <c r="Z11" s="148"/>
      <c r="AA11" s="148"/>
      <c r="AB11" s="148"/>
      <c r="AC11" s="148"/>
      <c r="AD11" s="148"/>
      <c r="AE11" s="148"/>
      <c r="AF11" s="14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pans="1:256" ht="18.75" customHeight="1">
      <c r="A12" s="15"/>
      <c r="B12" s="149" t="s">
        <v>234</v>
      </c>
      <c r="C12" s="15"/>
      <c r="D12" s="15"/>
      <c r="E12" s="15"/>
      <c r="F12" s="236"/>
      <c r="G12" s="5"/>
      <c r="H12" s="5"/>
      <c r="I12" s="5"/>
      <c r="J12" s="236"/>
      <c r="K12" s="5"/>
      <c r="L12" s="5"/>
      <c r="M12" s="5"/>
      <c r="N12" s="5"/>
      <c r="O12" s="5"/>
      <c r="P12" s="5"/>
      <c r="Q12" s="5"/>
      <c r="R12" s="5"/>
      <c r="S12" s="5"/>
      <c r="T12" s="6"/>
      <c r="U12" s="6"/>
      <c r="V12" s="6"/>
      <c r="W12" s="110"/>
      <c r="X12" s="110"/>
      <c r="Y12" s="110"/>
      <c r="Z12" s="110"/>
      <c r="AA12" s="110"/>
      <c r="AB12" s="110"/>
      <c r="AC12" s="110"/>
      <c r="AD12" s="110"/>
      <c r="AE12" s="110"/>
      <c r="AF12" s="110"/>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ht="19.5" customHeight="1">
      <c r="A13" s="2">
        <v>1</v>
      </c>
      <c r="B13" s="149" t="s">
        <v>177</v>
      </c>
      <c r="C13" s="421">
        <v>2774.72</v>
      </c>
      <c r="D13" s="421">
        <v>903.23</v>
      </c>
      <c r="E13" s="421">
        <v>103.79</v>
      </c>
      <c r="F13" s="421">
        <f>SUM(C13:E13)</f>
        <v>3781.74</v>
      </c>
      <c r="G13" s="422">
        <v>2774.72</v>
      </c>
      <c r="H13" s="422">
        <v>903.23</v>
      </c>
      <c r="I13" s="423">
        <v>103.79</v>
      </c>
      <c r="J13" s="421">
        <f>SUM(G13:I13)</f>
        <v>3781.74</v>
      </c>
      <c r="K13" s="422">
        <v>0</v>
      </c>
      <c r="L13" s="422">
        <v>0</v>
      </c>
      <c r="M13" s="422">
        <v>0</v>
      </c>
      <c r="N13" s="422">
        <v>0</v>
      </c>
      <c r="O13" s="423">
        <f>G13+K13</f>
        <v>2774.72</v>
      </c>
      <c r="P13" s="423">
        <f>H13+L13</f>
        <v>903.23</v>
      </c>
      <c r="Q13" s="423">
        <f>I13+M13</f>
        <v>103.79</v>
      </c>
      <c r="R13" s="423">
        <f>J13+N13</f>
        <v>3781.74</v>
      </c>
      <c r="S13" s="516">
        <f>C13-O13</f>
        <v>0</v>
      </c>
      <c r="T13" s="516">
        <f>D13-P13</f>
        <v>0</v>
      </c>
      <c r="U13" s="516">
        <f>E13-Q13</f>
        <v>0</v>
      </c>
      <c r="V13" s="516">
        <f>S13+T13+U13</f>
        <v>0</v>
      </c>
      <c r="W13" s="110"/>
      <c r="X13" s="110"/>
      <c r="Y13" s="110"/>
      <c r="Z13" s="110"/>
      <c r="AA13" s="110"/>
      <c r="AB13" s="110"/>
      <c r="AC13" s="110"/>
      <c r="AD13" s="110"/>
      <c r="AE13" s="110"/>
      <c r="AF13" s="110"/>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ht="21" customHeight="1">
      <c r="A14" s="2">
        <v>2</v>
      </c>
      <c r="B14" s="150" t="s">
        <v>123</v>
      </c>
      <c r="C14" s="422">
        <v>55964.98</v>
      </c>
      <c r="D14" s="423">
        <v>18158.96</v>
      </c>
      <c r="E14" s="423">
        <v>2692.8</v>
      </c>
      <c r="F14" s="424">
        <f t="shared" ref="F14:F18" si="0">SUM(C14:E14)</f>
        <v>76816.740000000005</v>
      </c>
      <c r="G14" s="423">
        <v>22184.49</v>
      </c>
      <c r="H14" s="423">
        <v>7114.64</v>
      </c>
      <c r="I14" s="423">
        <v>1917.6</v>
      </c>
      <c r="J14" s="421">
        <f t="shared" ref="J14:J22" si="1">SUM(G14:I14)</f>
        <v>31216.73</v>
      </c>
      <c r="K14" s="422">
        <v>33780.49</v>
      </c>
      <c r="L14" s="422">
        <v>11044.32</v>
      </c>
      <c r="M14" s="423">
        <v>775.2</v>
      </c>
      <c r="N14" s="422">
        <f>SUM(K14:M14)</f>
        <v>45600.009999999995</v>
      </c>
      <c r="O14" s="423">
        <f t="shared" ref="O14:O18" si="2">G14+K14</f>
        <v>55964.979999999996</v>
      </c>
      <c r="P14" s="423">
        <f t="shared" ref="P14:P18" si="3">H14+L14</f>
        <v>18158.96</v>
      </c>
      <c r="Q14" s="423">
        <f t="shared" ref="Q14:Q18" si="4">I14+M14</f>
        <v>2692.8</v>
      </c>
      <c r="R14" s="423">
        <f t="shared" ref="R14:R18" si="5">J14+N14</f>
        <v>76816.739999999991</v>
      </c>
      <c r="S14" s="516">
        <f t="shared" ref="S14:S23" si="6">C14-O14</f>
        <v>0</v>
      </c>
      <c r="T14" s="516">
        <f t="shared" ref="T14:T23" si="7">D14-P14</f>
        <v>0</v>
      </c>
      <c r="U14" s="516">
        <f t="shared" ref="U14:U23" si="8">E14-Q14</f>
        <v>0</v>
      </c>
      <c r="V14" s="516">
        <f t="shared" ref="V14:V23" si="9">S14+T14+U14</f>
        <v>0</v>
      </c>
      <c r="Y14" s="707"/>
      <c r="Z14" s="707"/>
      <c r="AA14" s="707"/>
      <c r="AB14" s="707"/>
    </row>
    <row r="15" spans="1:256" ht="26.4">
      <c r="A15" s="2">
        <v>3</v>
      </c>
      <c r="B15" s="149" t="s">
        <v>124</v>
      </c>
      <c r="C15" s="422">
        <v>700.29</v>
      </c>
      <c r="D15" s="422">
        <v>228.94</v>
      </c>
      <c r="E15" s="423">
        <v>16.2</v>
      </c>
      <c r="F15" s="421">
        <f t="shared" si="0"/>
        <v>945.43000000000006</v>
      </c>
      <c r="G15" s="422">
        <v>700.29</v>
      </c>
      <c r="H15" s="422">
        <v>228.94</v>
      </c>
      <c r="I15" s="423">
        <v>16.2</v>
      </c>
      <c r="J15" s="421">
        <f t="shared" si="1"/>
        <v>945.43000000000006</v>
      </c>
      <c r="K15" s="422">
        <v>0</v>
      </c>
      <c r="L15" s="422">
        <v>0</v>
      </c>
      <c r="M15" s="422">
        <v>0</v>
      </c>
      <c r="N15" s="422">
        <v>0</v>
      </c>
      <c r="O15" s="423">
        <f t="shared" si="2"/>
        <v>700.29</v>
      </c>
      <c r="P15" s="423">
        <f t="shared" si="3"/>
        <v>228.94</v>
      </c>
      <c r="Q15" s="423">
        <f t="shared" si="4"/>
        <v>16.2</v>
      </c>
      <c r="R15" s="423">
        <f t="shared" si="5"/>
        <v>945.43000000000006</v>
      </c>
      <c r="S15" s="516">
        <f t="shared" si="6"/>
        <v>0</v>
      </c>
      <c r="T15" s="516">
        <f t="shared" si="7"/>
        <v>0</v>
      </c>
      <c r="U15" s="516">
        <f t="shared" si="8"/>
        <v>0</v>
      </c>
      <c r="V15" s="516">
        <f t="shared" si="9"/>
        <v>0</v>
      </c>
    </row>
    <row r="16" spans="1:256" ht="23.25" customHeight="1">
      <c r="A16" s="2">
        <v>4</v>
      </c>
      <c r="B16" s="150" t="s">
        <v>125</v>
      </c>
      <c r="C16" s="422">
        <v>556.87</v>
      </c>
      <c r="D16" s="423">
        <v>178.4</v>
      </c>
      <c r="E16" s="423">
        <v>50.1</v>
      </c>
      <c r="F16" s="421">
        <f t="shared" si="0"/>
        <v>785.37</v>
      </c>
      <c r="G16" s="422">
        <v>556.87</v>
      </c>
      <c r="H16" s="423">
        <v>178.4</v>
      </c>
      <c r="I16" s="423">
        <v>50.1</v>
      </c>
      <c r="J16" s="421">
        <f t="shared" si="1"/>
        <v>785.37</v>
      </c>
      <c r="K16" s="422">
        <v>0</v>
      </c>
      <c r="L16" s="422">
        <v>0</v>
      </c>
      <c r="M16" s="422">
        <v>0</v>
      </c>
      <c r="N16" s="422">
        <v>0</v>
      </c>
      <c r="O16" s="423">
        <f t="shared" si="2"/>
        <v>556.87</v>
      </c>
      <c r="P16" s="423">
        <f t="shared" si="3"/>
        <v>178.4</v>
      </c>
      <c r="Q16" s="423">
        <f t="shared" si="4"/>
        <v>50.1</v>
      </c>
      <c r="R16" s="423">
        <f t="shared" si="5"/>
        <v>785.37</v>
      </c>
      <c r="S16" s="516">
        <f t="shared" si="6"/>
        <v>0</v>
      </c>
      <c r="T16" s="516">
        <f t="shared" si="7"/>
        <v>0</v>
      </c>
      <c r="U16" s="516">
        <f t="shared" si="8"/>
        <v>0</v>
      </c>
      <c r="V16" s="516">
        <f t="shared" si="9"/>
        <v>0</v>
      </c>
    </row>
    <row r="17" spans="1:37" ht="26.4">
      <c r="A17" s="2">
        <v>5</v>
      </c>
      <c r="B17" s="149" t="s">
        <v>126</v>
      </c>
      <c r="C17" s="423">
        <v>10007.17</v>
      </c>
      <c r="D17" s="423">
        <v>3235.87</v>
      </c>
      <c r="E17" s="423">
        <v>594.99</v>
      </c>
      <c r="F17" s="421">
        <f t="shared" si="0"/>
        <v>13838.03</v>
      </c>
      <c r="G17" s="423">
        <v>5451.07</v>
      </c>
      <c r="H17" s="422">
        <v>1746.28</v>
      </c>
      <c r="I17" s="423">
        <v>490.44</v>
      </c>
      <c r="J17" s="421">
        <f t="shared" si="1"/>
        <v>7687.7899999999991</v>
      </c>
      <c r="K17" s="423">
        <v>4556.1000000000004</v>
      </c>
      <c r="L17" s="422">
        <v>1489.59</v>
      </c>
      <c r="M17" s="422">
        <v>104.55</v>
      </c>
      <c r="N17" s="422">
        <f>SUM(K17:M17)</f>
        <v>6150.2400000000007</v>
      </c>
      <c r="O17" s="423">
        <f t="shared" si="2"/>
        <v>10007.17</v>
      </c>
      <c r="P17" s="423">
        <f t="shared" si="3"/>
        <v>3235.87</v>
      </c>
      <c r="Q17" s="423">
        <f t="shared" si="4"/>
        <v>594.99</v>
      </c>
      <c r="R17" s="423">
        <f t="shared" si="5"/>
        <v>13838.029999999999</v>
      </c>
      <c r="S17" s="516">
        <f t="shared" si="6"/>
        <v>0</v>
      </c>
      <c r="T17" s="516">
        <f t="shared" si="7"/>
        <v>0</v>
      </c>
      <c r="U17" s="516">
        <f t="shared" si="8"/>
        <v>0</v>
      </c>
      <c r="V17" s="516">
        <f t="shared" si="9"/>
        <v>0</v>
      </c>
    </row>
    <row r="18" spans="1:37" s="13" customFormat="1" ht="24" customHeight="1">
      <c r="A18" s="235"/>
      <c r="B18" s="411" t="s">
        <v>84</v>
      </c>
      <c r="C18" s="424">
        <f>SUM(C13:C17)</f>
        <v>70004.030000000013</v>
      </c>
      <c r="D18" s="424">
        <f t="shared" ref="D18:E18" si="10">SUM(D13:D17)</f>
        <v>22705.399999999998</v>
      </c>
      <c r="E18" s="421">
        <f t="shared" si="10"/>
        <v>3457.88</v>
      </c>
      <c r="F18" s="424">
        <f t="shared" si="0"/>
        <v>96167.310000000012</v>
      </c>
      <c r="G18" s="421">
        <f>SUM(G13:G17)</f>
        <v>31667.440000000002</v>
      </c>
      <c r="H18" s="421">
        <f t="shared" ref="H18:I18" si="11">SUM(H13:H17)</f>
        <v>10171.490000000002</v>
      </c>
      <c r="I18" s="424">
        <f t="shared" si="11"/>
        <v>2578.13</v>
      </c>
      <c r="J18" s="421">
        <f t="shared" si="1"/>
        <v>44417.060000000005</v>
      </c>
      <c r="K18" s="421">
        <f>SUM(K13:K17)</f>
        <v>38336.589999999997</v>
      </c>
      <c r="L18" s="421">
        <f t="shared" ref="L18:N18" si="12">SUM(L13:L17)</f>
        <v>12533.91</v>
      </c>
      <c r="M18" s="421">
        <f t="shared" si="12"/>
        <v>879.75</v>
      </c>
      <c r="N18" s="421">
        <f t="shared" si="12"/>
        <v>51750.249999999993</v>
      </c>
      <c r="O18" s="423">
        <f t="shared" si="2"/>
        <v>70004.03</v>
      </c>
      <c r="P18" s="423">
        <f t="shared" si="3"/>
        <v>22705.4</v>
      </c>
      <c r="Q18" s="423">
        <f t="shared" si="4"/>
        <v>3457.88</v>
      </c>
      <c r="R18" s="423">
        <f t="shared" si="5"/>
        <v>96167.31</v>
      </c>
      <c r="S18" s="516">
        <f t="shared" si="6"/>
        <v>0</v>
      </c>
      <c r="T18" s="516">
        <f t="shared" si="7"/>
        <v>0</v>
      </c>
      <c r="U18" s="516">
        <f t="shared" si="8"/>
        <v>0</v>
      </c>
      <c r="V18" s="516">
        <f t="shared" si="9"/>
        <v>0</v>
      </c>
    </row>
    <row r="19" spans="1:37" ht="26.4">
      <c r="A19" s="2"/>
      <c r="B19" s="151" t="s">
        <v>235</v>
      </c>
      <c r="C19" s="422"/>
      <c r="D19" s="422"/>
      <c r="E19" s="422"/>
      <c r="F19" s="425"/>
      <c r="G19" s="422"/>
      <c r="H19" s="422"/>
      <c r="I19" s="422"/>
      <c r="J19" s="425"/>
      <c r="K19" s="422"/>
      <c r="L19" s="422"/>
      <c r="M19" s="422"/>
      <c r="N19" s="422"/>
      <c r="O19" s="422"/>
      <c r="P19" s="422"/>
      <c r="Q19" s="422"/>
      <c r="R19" s="422"/>
      <c r="S19" s="516"/>
      <c r="T19" s="516"/>
      <c r="U19" s="516"/>
      <c r="V19" s="516"/>
    </row>
    <row r="20" spans="1:37" ht="17.25" customHeight="1">
      <c r="A20" s="2">
        <v>6</v>
      </c>
      <c r="B20" s="149" t="s">
        <v>178</v>
      </c>
      <c r="C20" s="422">
        <v>0</v>
      </c>
      <c r="D20" s="422">
        <v>0</v>
      </c>
      <c r="E20" s="422">
        <v>0</v>
      </c>
      <c r="F20" s="421">
        <v>0</v>
      </c>
      <c r="G20" s="422">
        <v>0</v>
      </c>
      <c r="H20" s="422">
        <v>0</v>
      </c>
      <c r="I20" s="422">
        <v>0</v>
      </c>
      <c r="J20" s="421">
        <f t="shared" si="1"/>
        <v>0</v>
      </c>
      <c r="K20" s="422">
        <v>0</v>
      </c>
      <c r="L20" s="422">
        <v>0</v>
      </c>
      <c r="M20" s="422">
        <v>0</v>
      </c>
      <c r="N20" s="422">
        <v>0</v>
      </c>
      <c r="O20" s="422">
        <v>0</v>
      </c>
      <c r="P20" s="422">
        <v>0</v>
      </c>
      <c r="Q20" s="422">
        <v>0</v>
      </c>
      <c r="R20" s="422">
        <v>0</v>
      </c>
      <c r="S20" s="516">
        <f t="shared" si="6"/>
        <v>0</v>
      </c>
      <c r="T20" s="516">
        <f t="shared" si="7"/>
        <v>0</v>
      </c>
      <c r="U20" s="516">
        <f t="shared" si="8"/>
        <v>0</v>
      </c>
      <c r="V20" s="516">
        <f t="shared" si="9"/>
        <v>0</v>
      </c>
    </row>
    <row r="21" spans="1:37" ht="16.5" customHeight="1">
      <c r="A21" s="2">
        <v>7</v>
      </c>
      <c r="B21" s="150" t="s">
        <v>128</v>
      </c>
      <c r="C21" s="422">
        <v>0</v>
      </c>
      <c r="D21" s="422">
        <v>0</v>
      </c>
      <c r="E21" s="422">
        <v>0</v>
      </c>
      <c r="F21" s="421">
        <v>0</v>
      </c>
      <c r="G21" s="422">
        <v>0</v>
      </c>
      <c r="H21" s="422">
        <v>0</v>
      </c>
      <c r="I21" s="422">
        <v>0</v>
      </c>
      <c r="J21" s="421">
        <f t="shared" si="1"/>
        <v>0</v>
      </c>
      <c r="K21" s="422">
        <v>0</v>
      </c>
      <c r="L21" s="422">
        <v>0</v>
      </c>
      <c r="M21" s="422">
        <v>0</v>
      </c>
      <c r="N21" s="422">
        <v>0</v>
      </c>
      <c r="O21" s="422">
        <v>0</v>
      </c>
      <c r="P21" s="422">
        <v>0</v>
      </c>
      <c r="Q21" s="422">
        <v>0</v>
      </c>
      <c r="R21" s="422">
        <v>0</v>
      </c>
      <c r="S21" s="516">
        <f t="shared" si="6"/>
        <v>0</v>
      </c>
      <c r="T21" s="516">
        <f t="shared" si="7"/>
        <v>0</v>
      </c>
      <c r="U21" s="516">
        <f t="shared" si="8"/>
        <v>0</v>
      </c>
      <c r="V21" s="516">
        <f t="shared" si="9"/>
        <v>0</v>
      </c>
    </row>
    <row r="22" spans="1:37">
      <c r="A22" s="6"/>
      <c r="B22" s="410" t="s">
        <v>84</v>
      </c>
      <c r="C22" s="422">
        <v>0</v>
      </c>
      <c r="D22" s="422">
        <v>0</v>
      </c>
      <c r="E22" s="422">
        <v>0</v>
      </c>
      <c r="F22" s="421">
        <v>0</v>
      </c>
      <c r="G22" s="422">
        <v>0</v>
      </c>
      <c r="H22" s="422">
        <v>0</v>
      </c>
      <c r="I22" s="422">
        <v>0</v>
      </c>
      <c r="J22" s="421">
        <f t="shared" si="1"/>
        <v>0</v>
      </c>
      <c r="K22" s="422">
        <v>0</v>
      </c>
      <c r="L22" s="422">
        <v>0</v>
      </c>
      <c r="M22" s="422">
        <v>0</v>
      </c>
      <c r="N22" s="422">
        <v>0</v>
      </c>
      <c r="O22" s="422">
        <v>0</v>
      </c>
      <c r="P22" s="422">
        <v>0</v>
      </c>
      <c r="Q22" s="422">
        <v>0</v>
      </c>
      <c r="R22" s="422">
        <v>0</v>
      </c>
      <c r="S22" s="516">
        <f t="shared" si="6"/>
        <v>0</v>
      </c>
      <c r="T22" s="516">
        <f t="shared" si="7"/>
        <v>0</v>
      </c>
      <c r="U22" s="516">
        <f t="shared" si="8"/>
        <v>0</v>
      </c>
      <c r="V22" s="516">
        <f t="shared" si="9"/>
        <v>0</v>
      </c>
    </row>
    <row r="23" spans="1:37" ht="18.75" customHeight="1">
      <c r="A23" s="6"/>
      <c r="B23" s="410" t="s">
        <v>31</v>
      </c>
      <c r="C23" s="423">
        <f>C18</f>
        <v>70004.030000000013</v>
      </c>
      <c r="D23" s="423">
        <f t="shared" ref="D23:R23" si="13">D18</f>
        <v>22705.399999999998</v>
      </c>
      <c r="E23" s="422">
        <f t="shared" si="13"/>
        <v>3457.88</v>
      </c>
      <c r="F23" s="423">
        <f t="shared" si="13"/>
        <v>96167.310000000012</v>
      </c>
      <c r="G23" s="422">
        <f t="shared" si="13"/>
        <v>31667.440000000002</v>
      </c>
      <c r="H23" s="422">
        <f t="shared" si="13"/>
        <v>10171.490000000002</v>
      </c>
      <c r="I23" s="423">
        <f t="shared" si="13"/>
        <v>2578.13</v>
      </c>
      <c r="J23" s="422">
        <f t="shared" si="13"/>
        <v>44417.060000000005</v>
      </c>
      <c r="K23" s="422">
        <f t="shared" si="13"/>
        <v>38336.589999999997</v>
      </c>
      <c r="L23" s="422">
        <f t="shared" si="13"/>
        <v>12533.91</v>
      </c>
      <c r="M23" s="422">
        <f t="shared" si="13"/>
        <v>879.75</v>
      </c>
      <c r="N23" s="422">
        <f t="shared" si="13"/>
        <v>51750.249999999993</v>
      </c>
      <c r="O23" s="423">
        <f t="shared" si="13"/>
        <v>70004.03</v>
      </c>
      <c r="P23" s="423">
        <f t="shared" si="13"/>
        <v>22705.4</v>
      </c>
      <c r="Q23" s="422">
        <f t="shared" si="13"/>
        <v>3457.88</v>
      </c>
      <c r="R23" s="423">
        <f t="shared" si="13"/>
        <v>96167.31</v>
      </c>
      <c r="S23" s="516">
        <f t="shared" si="6"/>
        <v>0</v>
      </c>
      <c r="T23" s="516">
        <f t="shared" si="7"/>
        <v>0</v>
      </c>
      <c r="U23" s="516">
        <f t="shared" si="8"/>
        <v>0</v>
      </c>
      <c r="V23" s="516">
        <f t="shared" si="9"/>
        <v>0</v>
      </c>
    </row>
    <row r="24" spans="1:37">
      <c r="A24" s="448"/>
      <c r="B24" s="448"/>
      <c r="C24" s="448"/>
      <c r="D24" s="448"/>
      <c r="E24" s="448"/>
      <c r="F24" s="448"/>
      <c r="G24" s="448"/>
      <c r="H24" s="448"/>
      <c r="I24" s="448"/>
      <c r="J24" s="540"/>
      <c r="K24" s="448"/>
      <c r="L24" s="448"/>
      <c r="M24" s="448"/>
      <c r="N24" s="448"/>
      <c r="O24" s="448"/>
      <c r="P24" s="448"/>
      <c r="Q24" s="448"/>
      <c r="R24" s="448"/>
      <c r="S24" s="448"/>
      <c r="T24" s="447"/>
      <c r="U24" s="447"/>
      <c r="V24" s="447"/>
      <c r="W24" s="447"/>
      <c r="X24" s="447"/>
      <c r="Y24" s="447"/>
      <c r="Z24" s="447"/>
      <c r="AA24" s="447"/>
      <c r="AB24" s="447"/>
      <c r="AC24" s="447"/>
      <c r="AD24" s="447"/>
      <c r="AE24" s="109"/>
      <c r="AF24" s="109"/>
      <c r="AG24" s="109"/>
      <c r="AH24" s="109"/>
      <c r="AI24" s="109"/>
      <c r="AJ24" s="109"/>
      <c r="AK24" s="109"/>
    </row>
    <row r="25" spans="1:37" ht="15">
      <c r="A25" s="12"/>
      <c r="C25" s="518" t="s">
        <v>1013</v>
      </c>
      <c r="E25" s="12"/>
      <c r="F25" s="12"/>
      <c r="G25" s="12"/>
      <c r="H25" s="12"/>
      <c r="I25" s="12"/>
      <c r="J25" s="12"/>
      <c r="K25" s="12"/>
      <c r="L25" s="12"/>
      <c r="M25" s="12"/>
      <c r="N25" s="12"/>
      <c r="O25" s="12"/>
      <c r="P25" s="12"/>
      <c r="Q25" s="12"/>
      <c r="R25" s="12"/>
      <c r="S25" s="645" t="s">
        <v>1026</v>
      </c>
      <c r="T25" s="645"/>
      <c r="U25" s="645"/>
      <c r="V25" s="645"/>
      <c r="W25" s="12"/>
      <c r="X25" s="12"/>
      <c r="Y25" s="12"/>
      <c r="Z25" s="12"/>
      <c r="AE25" s="12"/>
      <c r="AF25" s="12"/>
    </row>
    <row r="26" spans="1:37" ht="29.25" customHeight="1">
      <c r="A26" s="448"/>
      <c r="B26" s="537" t="s">
        <v>1014</v>
      </c>
      <c r="C26" s="12">
        <v>1910.72</v>
      </c>
      <c r="E26" s="448"/>
      <c r="F26" s="448"/>
      <c r="G26" s="448"/>
      <c r="H26" s="448"/>
      <c r="I26" s="448"/>
      <c r="J26" s="448"/>
      <c r="K26" s="448"/>
      <c r="L26" s="448"/>
      <c r="M26" s="448"/>
      <c r="N26" s="448"/>
      <c r="O26" s="448"/>
      <c r="P26" s="448"/>
      <c r="Q26" s="448"/>
      <c r="R26" s="448"/>
      <c r="S26" s="645" t="s">
        <v>1008</v>
      </c>
      <c r="T26" s="645"/>
      <c r="U26" s="645"/>
      <c r="V26" s="645"/>
      <c r="W26" s="448"/>
      <c r="X26" s="448"/>
      <c r="Y26" s="448"/>
      <c r="Z26" s="448"/>
      <c r="AA26" s="448"/>
      <c r="AB26" s="448"/>
      <c r="AC26" s="448"/>
      <c r="AD26" s="448"/>
    </row>
    <row r="27" spans="1:37" ht="26.4">
      <c r="B27" s="538" t="s">
        <v>1015</v>
      </c>
      <c r="C27">
        <v>42506.34</v>
      </c>
      <c r="L27" s="721"/>
      <c r="M27" s="722"/>
      <c r="P27" s="721" t="s">
        <v>1025</v>
      </c>
      <c r="Q27" s="722"/>
    </row>
    <row r="28" spans="1:37">
      <c r="B28" s="517" t="s">
        <v>84</v>
      </c>
      <c r="C28" s="517">
        <f>SUM(C26:C27)</f>
        <v>44417.06</v>
      </c>
    </row>
    <row r="29" spans="1:37" ht="15">
      <c r="S29" s="645" t="s">
        <v>1027</v>
      </c>
      <c r="T29" s="645"/>
      <c r="U29" s="645"/>
      <c r="V29" s="645"/>
    </row>
  </sheetData>
  <mergeCells count="20">
    <mergeCell ref="G2:O2"/>
    <mergeCell ref="A3:U3"/>
    <mergeCell ref="A4:U4"/>
    <mergeCell ref="A6:U6"/>
    <mergeCell ref="C8:F9"/>
    <mergeCell ref="G9:J9"/>
    <mergeCell ref="K9:N9"/>
    <mergeCell ref="O9:R9"/>
    <mergeCell ref="G8:R8"/>
    <mergeCell ref="S8:V9"/>
    <mergeCell ref="A8:A10"/>
    <mergeCell ref="B8:B10"/>
    <mergeCell ref="S29:V29"/>
    <mergeCell ref="L27:M27"/>
    <mergeCell ref="S26:V26"/>
    <mergeCell ref="Y14:AB14"/>
    <mergeCell ref="AB7:AD7"/>
    <mergeCell ref="U7:V7"/>
    <mergeCell ref="S25:V25"/>
    <mergeCell ref="P27:Q27"/>
  </mergeCells>
  <printOptions horizontalCentered="1"/>
  <pageMargins left="0.34" right="0.33" top="0.23622047244094491" bottom="0" header="0.31496062992125984" footer="0.31496062992125984"/>
  <pageSetup paperSize="9" scale="69"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topLeftCell="A22" zoomScaleSheetLayoutView="90" workbookViewId="0">
      <selection activeCell="D13" sqref="D13:P13"/>
    </sheetView>
  </sheetViews>
  <sheetFormatPr defaultColWidth="9.109375" defaultRowHeight="13.2"/>
  <cols>
    <col min="1" max="1" width="6.109375" style="185" customWidth="1"/>
    <col min="2" max="2" width="15.109375" style="185" customWidth="1"/>
    <col min="3" max="3" width="11.33203125" style="185" customWidth="1"/>
    <col min="4" max="4" width="14.44140625" style="185" customWidth="1"/>
    <col min="5" max="13" width="9.5546875" style="185" customWidth="1"/>
    <col min="14" max="16384" width="9.109375" style="185"/>
  </cols>
  <sheetData>
    <row r="1" spans="1:16">
      <c r="H1" s="891"/>
      <c r="I1" s="891"/>
      <c r="L1" s="188" t="s">
        <v>540</v>
      </c>
    </row>
    <row r="2" spans="1:16">
      <c r="A2" s="891" t="s">
        <v>490</v>
      </c>
      <c r="B2" s="891"/>
      <c r="C2" s="891"/>
      <c r="D2" s="891"/>
      <c r="E2" s="891"/>
      <c r="F2" s="891"/>
      <c r="G2" s="891"/>
      <c r="H2" s="891"/>
      <c r="I2" s="891"/>
      <c r="J2" s="891"/>
      <c r="K2" s="891"/>
      <c r="L2" s="891"/>
      <c r="M2" s="891"/>
      <c r="N2" s="891"/>
      <c r="O2" s="891"/>
      <c r="P2" s="891"/>
    </row>
    <row r="3" spans="1:16" s="189" customFormat="1" ht="15.6">
      <c r="A3" s="1003" t="s">
        <v>692</v>
      </c>
      <c r="B3" s="1003"/>
      <c r="C3" s="1003"/>
      <c r="D3" s="1003"/>
      <c r="E3" s="1003"/>
      <c r="F3" s="1003"/>
      <c r="G3" s="1003"/>
      <c r="H3" s="1003"/>
      <c r="I3" s="1003"/>
      <c r="J3" s="1003"/>
      <c r="K3" s="1003"/>
      <c r="L3" s="1003"/>
      <c r="M3" s="1003"/>
      <c r="N3" s="1003"/>
      <c r="O3" s="1003"/>
      <c r="P3" s="1003"/>
    </row>
    <row r="4" spans="1:16" s="189" customFormat="1" ht="20.25" customHeight="1">
      <c r="A4" s="1003" t="s">
        <v>691</v>
      </c>
      <c r="B4" s="1003"/>
      <c r="C4" s="1003"/>
      <c r="D4" s="1003"/>
      <c r="E4" s="1003"/>
      <c r="F4" s="1003"/>
      <c r="G4" s="1003"/>
      <c r="H4" s="1003"/>
      <c r="I4" s="1003"/>
      <c r="J4" s="1003"/>
      <c r="K4" s="1003"/>
      <c r="L4" s="1003"/>
      <c r="M4" s="1003"/>
      <c r="N4" s="1003"/>
      <c r="O4" s="1003"/>
      <c r="P4" s="1003"/>
    </row>
    <row r="6" spans="1:16">
      <c r="A6" s="190" t="s">
        <v>936</v>
      </c>
      <c r="B6" s="191"/>
      <c r="C6" s="191"/>
      <c r="D6" s="191"/>
      <c r="E6" s="191"/>
      <c r="F6" s="191"/>
      <c r="G6" s="191"/>
      <c r="H6" s="191"/>
      <c r="I6" s="191"/>
      <c r="J6" s="191"/>
    </row>
    <row r="8" spans="1:16" s="192" customFormat="1" ht="15" customHeight="1">
      <c r="A8" s="185"/>
      <c r="B8" s="185"/>
      <c r="C8" s="185"/>
      <c r="D8" s="185"/>
      <c r="E8" s="185"/>
      <c r="F8" s="185"/>
      <c r="G8" s="185"/>
      <c r="H8" s="185"/>
      <c r="I8" s="185"/>
      <c r="J8" s="185"/>
      <c r="K8" s="780" t="s">
        <v>966</v>
      </c>
      <c r="L8" s="780"/>
      <c r="M8" s="780"/>
    </row>
    <row r="9" spans="1:16" s="192" customFormat="1" ht="20.25" customHeight="1">
      <c r="A9" s="867" t="s">
        <v>2</v>
      </c>
      <c r="B9" s="867" t="s">
        <v>3</v>
      </c>
      <c r="C9" s="886" t="s">
        <v>271</v>
      </c>
      <c r="D9" s="886" t="s">
        <v>272</v>
      </c>
      <c r="E9" s="1002" t="s">
        <v>273</v>
      </c>
      <c r="F9" s="1002"/>
      <c r="G9" s="1002"/>
      <c r="H9" s="1002"/>
      <c r="I9" s="1002"/>
      <c r="J9" s="1002"/>
      <c r="K9" s="1002"/>
      <c r="L9" s="1002"/>
      <c r="M9" s="1002"/>
      <c r="N9" s="1002"/>
      <c r="O9" s="1002"/>
      <c r="P9" s="1002"/>
    </row>
    <row r="10" spans="1:16" s="192" customFormat="1" ht="36.75" customHeight="1">
      <c r="A10" s="1001"/>
      <c r="B10" s="1001"/>
      <c r="C10" s="887"/>
      <c r="D10" s="887"/>
      <c r="E10" s="269" t="s">
        <v>274</v>
      </c>
      <c r="F10" s="269" t="s">
        <v>275</v>
      </c>
      <c r="G10" s="269" t="s">
        <v>276</v>
      </c>
      <c r="H10" s="269" t="s">
        <v>277</v>
      </c>
      <c r="I10" s="269" t="s">
        <v>278</v>
      </c>
      <c r="J10" s="269" t="s">
        <v>279</v>
      </c>
      <c r="K10" s="269" t="s">
        <v>280</v>
      </c>
      <c r="L10" s="269" t="s">
        <v>281</v>
      </c>
      <c r="M10" s="269" t="s">
        <v>282</v>
      </c>
      <c r="N10" s="204" t="s">
        <v>985</v>
      </c>
      <c r="O10" s="204" t="s">
        <v>986</v>
      </c>
      <c r="P10" s="204" t="s">
        <v>987</v>
      </c>
    </row>
    <row r="11" spans="1:16" s="192" customFormat="1" ht="12.75" customHeight="1">
      <c r="A11" s="195">
        <v>1</v>
      </c>
      <c r="B11" s="195">
        <v>2</v>
      </c>
      <c r="C11" s="195">
        <v>3</v>
      </c>
      <c r="D11" s="195">
        <v>4</v>
      </c>
      <c r="E11" s="195">
        <v>5</v>
      </c>
      <c r="F11" s="195">
        <v>6</v>
      </c>
      <c r="G11" s="195">
        <v>7</v>
      </c>
      <c r="H11" s="195">
        <v>8</v>
      </c>
      <c r="I11" s="195">
        <v>9</v>
      </c>
      <c r="J11" s="195">
        <v>10</v>
      </c>
      <c r="K11" s="195">
        <v>11</v>
      </c>
      <c r="L11" s="195">
        <v>12</v>
      </c>
      <c r="M11" s="195">
        <v>13</v>
      </c>
      <c r="N11" s="195">
        <v>14</v>
      </c>
      <c r="O11" s="195">
        <v>15</v>
      </c>
      <c r="P11" s="195">
        <v>16</v>
      </c>
    </row>
    <row r="12" spans="1:16">
      <c r="A12" s="302">
        <v>1</v>
      </c>
      <c r="B12" s="303" t="s">
        <v>820</v>
      </c>
      <c r="C12" s="539">
        <v>570</v>
      </c>
      <c r="D12" s="377">
        <v>570</v>
      </c>
      <c r="E12" s="380">
        <v>568</v>
      </c>
      <c r="F12" s="380">
        <v>568</v>
      </c>
      <c r="G12" s="380">
        <v>568</v>
      </c>
      <c r="H12" s="380">
        <v>568</v>
      </c>
      <c r="I12" s="380">
        <v>568</v>
      </c>
      <c r="J12" s="380">
        <v>568</v>
      </c>
      <c r="K12" s="380">
        <v>568</v>
      </c>
      <c r="L12" s="380">
        <v>568</v>
      </c>
      <c r="M12" s="380">
        <v>568</v>
      </c>
      <c r="N12" s="125">
        <v>568</v>
      </c>
      <c r="O12" s="125">
        <v>568</v>
      </c>
      <c r="P12" s="125">
        <v>481</v>
      </c>
    </row>
    <row r="13" spans="1:16">
      <c r="A13" s="302">
        <v>2</v>
      </c>
      <c r="B13" s="303" t="s">
        <v>821</v>
      </c>
      <c r="C13" s="125">
        <v>630</v>
      </c>
      <c r="D13" s="378">
        <v>630</v>
      </c>
      <c r="E13" s="380">
        <v>607</v>
      </c>
      <c r="F13" s="380">
        <v>607</v>
      </c>
      <c r="G13" s="380">
        <v>607</v>
      </c>
      <c r="H13" s="380">
        <v>607</v>
      </c>
      <c r="I13" s="380">
        <v>596</v>
      </c>
      <c r="J13" s="380">
        <v>595</v>
      </c>
      <c r="K13" s="380">
        <v>528</v>
      </c>
      <c r="L13" s="380">
        <v>398</v>
      </c>
      <c r="M13" s="380">
        <v>364</v>
      </c>
      <c r="N13" s="125">
        <v>155</v>
      </c>
      <c r="O13" s="125">
        <v>92</v>
      </c>
      <c r="P13" s="125">
        <v>79</v>
      </c>
    </row>
    <row r="14" spans="1:16">
      <c r="A14" s="302">
        <v>3</v>
      </c>
      <c r="B14" s="303" t="s">
        <v>822</v>
      </c>
      <c r="C14" s="128">
        <v>1293</v>
      </c>
      <c r="D14" s="377">
        <v>1293</v>
      </c>
      <c r="E14" s="380">
        <v>1293</v>
      </c>
      <c r="F14" s="380">
        <v>1293</v>
      </c>
      <c r="G14" s="380">
        <v>1293</v>
      </c>
      <c r="H14" s="380">
        <v>1293</v>
      </c>
      <c r="I14" s="380">
        <v>1293</v>
      </c>
      <c r="J14" s="380">
        <v>1293</v>
      </c>
      <c r="K14" s="380">
        <v>1293</v>
      </c>
      <c r="L14" s="380">
        <v>1293</v>
      </c>
      <c r="M14" s="380">
        <v>1293</v>
      </c>
      <c r="N14" s="125">
        <v>1293</v>
      </c>
      <c r="O14" s="125">
        <v>1293</v>
      </c>
      <c r="P14" s="125">
        <v>1293</v>
      </c>
    </row>
    <row r="15" spans="1:16" s="122" customFormat="1" ht="12.75" customHeight="1">
      <c r="A15" s="302">
        <v>4</v>
      </c>
      <c r="B15" s="303" t="s">
        <v>823</v>
      </c>
      <c r="C15" s="125">
        <v>1585</v>
      </c>
      <c r="D15" s="378">
        <v>1585</v>
      </c>
      <c r="E15" s="380">
        <v>1585</v>
      </c>
      <c r="F15" s="380">
        <v>1585</v>
      </c>
      <c r="G15" s="380">
        <v>1585</v>
      </c>
      <c r="H15" s="380">
        <v>1585</v>
      </c>
      <c r="I15" s="380">
        <v>1585</v>
      </c>
      <c r="J15" s="380">
        <v>1585</v>
      </c>
      <c r="K15" s="380">
        <v>1585</v>
      </c>
      <c r="L15" s="380">
        <v>1585</v>
      </c>
      <c r="M15" s="380">
        <v>1585</v>
      </c>
      <c r="N15" s="125">
        <v>1437</v>
      </c>
      <c r="O15" s="125">
        <v>1420</v>
      </c>
      <c r="P15" s="125">
        <v>996</v>
      </c>
    </row>
    <row r="16" spans="1:16" s="122" customFormat="1" ht="12.75" customHeight="1">
      <c r="A16" s="302">
        <v>5</v>
      </c>
      <c r="B16" s="303" t="s">
        <v>824</v>
      </c>
      <c r="C16" s="375">
        <v>1374</v>
      </c>
      <c r="D16" s="379">
        <v>1374</v>
      </c>
      <c r="E16" s="380">
        <v>1373</v>
      </c>
      <c r="F16" s="380">
        <v>1373</v>
      </c>
      <c r="G16" s="380">
        <v>1373</v>
      </c>
      <c r="H16" s="380">
        <v>1373</v>
      </c>
      <c r="I16" s="380">
        <v>1373</v>
      </c>
      <c r="J16" s="380">
        <v>1373</v>
      </c>
      <c r="K16" s="380">
        <v>1373</v>
      </c>
      <c r="L16" s="380">
        <v>1373</v>
      </c>
      <c r="M16" s="380">
        <v>1373</v>
      </c>
      <c r="N16" s="125">
        <v>1373</v>
      </c>
      <c r="O16" s="125">
        <v>1373</v>
      </c>
      <c r="P16" s="125">
        <v>1373</v>
      </c>
    </row>
    <row r="17" spans="1:16" s="122" customFormat="1" ht="13.2" customHeight="1">
      <c r="A17" s="302">
        <v>6</v>
      </c>
      <c r="B17" s="303" t="s">
        <v>825</v>
      </c>
      <c r="C17" s="375">
        <v>1520</v>
      </c>
      <c r="D17" s="379">
        <v>1520</v>
      </c>
      <c r="E17" s="380">
        <v>1520</v>
      </c>
      <c r="F17" s="380">
        <v>1520</v>
      </c>
      <c r="G17" s="380">
        <v>1520</v>
      </c>
      <c r="H17" s="380">
        <v>1520</v>
      </c>
      <c r="I17" s="380">
        <v>1520</v>
      </c>
      <c r="J17" s="380">
        <v>1520</v>
      </c>
      <c r="K17" s="380">
        <v>1520</v>
      </c>
      <c r="L17" s="380">
        <v>1520</v>
      </c>
      <c r="M17" s="380">
        <v>1520</v>
      </c>
      <c r="N17" s="125">
        <v>1520</v>
      </c>
      <c r="O17" s="125">
        <v>1520</v>
      </c>
      <c r="P17" s="125">
        <v>1520</v>
      </c>
    </row>
    <row r="18" spans="1:16" ht="12.75" customHeight="1">
      <c r="A18" s="302">
        <v>7</v>
      </c>
      <c r="B18" s="303" t="s">
        <v>826</v>
      </c>
      <c r="C18" s="125">
        <v>1331</v>
      </c>
      <c r="D18" s="378">
        <v>1331</v>
      </c>
      <c r="E18" s="380">
        <v>1331</v>
      </c>
      <c r="F18" s="380">
        <v>1331</v>
      </c>
      <c r="G18" s="380">
        <v>1331</v>
      </c>
      <c r="H18" s="380">
        <v>1331</v>
      </c>
      <c r="I18" s="380">
        <v>1331</v>
      </c>
      <c r="J18" s="380">
        <v>1331</v>
      </c>
      <c r="K18" s="380">
        <v>1331</v>
      </c>
      <c r="L18" s="380">
        <v>1331</v>
      </c>
      <c r="M18" s="380">
        <v>1331</v>
      </c>
      <c r="N18" s="125">
        <v>1331</v>
      </c>
      <c r="O18" s="125">
        <v>1331</v>
      </c>
      <c r="P18" s="125">
        <v>1331</v>
      </c>
    </row>
    <row r="19" spans="1:16">
      <c r="A19" s="302">
        <v>8</v>
      </c>
      <c r="B19" s="303" t="s">
        <v>827</v>
      </c>
      <c r="C19" s="125">
        <v>1560</v>
      </c>
      <c r="D19" s="378">
        <v>1560</v>
      </c>
      <c r="E19" s="125">
        <v>1560</v>
      </c>
      <c r="F19" s="125">
        <v>1560</v>
      </c>
      <c r="G19" s="125">
        <v>1560</v>
      </c>
      <c r="H19" s="125">
        <v>1560</v>
      </c>
      <c r="I19" s="125">
        <v>1560</v>
      </c>
      <c r="J19" s="125">
        <v>1560</v>
      </c>
      <c r="K19" s="125">
        <v>1560</v>
      </c>
      <c r="L19" s="125">
        <v>1560</v>
      </c>
      <c r="M19" s="125">
        <v>1560</v>
      </c>
      <c r="N19" s="125">
        <v>1560</v>
      </c>
      <c r="O19" s="125">
        <v>1560</v>
      </c>
      <c r="P19" s="125">
        <v>1560</v>
      </c>
    </row>
    <row r="20" spans="1:16">
      <c r="A20" s="302">
        <v>9</v>
      </c>
      <c r="B20" s="303" t="s">
        <v>828</v>
      </c>
      <c r="C20" s="125">
        <v>660</v>
      </c>
      <c r="D20" s="378">
        <v>660</v>
      </c>
      <c r="E20" s="125">
        <v>660</v>
      </c>
      <c r="F20" s="125">
        <v>660</v>
      </c>
      <c r="G20" s="125">
        <v>660</v>
      </c>
      <c r="H20" s="125">
        <v>660</v>
      </c>
      <c r="I20" s="125">
        <v>660</v>
      </c>
      <c r="J20" s="125">
        <v>660</v>
      </c>
      <c r="K20" s="125">
        <v>660</v>
      </c>
      <c r="L20" s="125">
        <v>660</v>
      </c>
      <c r="M20" s="125">
        <v>660</v>
      </c>
      <c r="N20" s="125">
        <v>660</v>
      </c>
      <c r="O20" s="125">
        <v>660</v>
      </c>
      <c r="P20" s="125">
        <v>660</v>
      </c>
    </row>
    <row r="21" spans="1:16">
      <c r="A21" s="302">
        <v>10</v>
      </c>
      <c r="B21" s="303" t="s">
        <v>829</v>
      </c>
      <c r="C21" s="125">
        <v>783</v>
      </c>
      <c r="D21" s="378">
        <v>783</v>
      </c>
      <c r="E21" s="125">
        <v>783</v>
      </c>
      <c r="F21" s="125">
        <v>783</v>
      </c>
      <c r="G21" s="125">
        <v>783</v>
      </c>
      <c r="H21" s="125">
        <v>783</v>
      </c>
      <c r="I21" s="125">
        <v>783</v>
      </c>
      <c r="J21" s="125">
        <v>783</v>
      </c>
      <c r="K21" s="125">
        <v>783</v>
      </c>
      <c r="L21" s="125">
        <v>783</v>
      </c>
      <c r="M21" s="125">
        <v>783</v>
      </c>
      <c r="N21" s="125">
        <v>783</v>
      </c>
      <c r="O21" s="125">
        <v>783</v>
      </c>
      <c r="P21" s="125">
        <v>783</v>
      </c>
    </row>
    <row r="22" spans="1:16">
      <c r="A22" s="302">
        <v>11</v>
      </c>
      <c r="B22" s="303" t="s">
        <v>830</v>
      </c>
      <c r="C22" s="125">
        <v>1729</v>
      </c>
      <c r="D22" s="378">
        <v>1729</v>
      </c>
      <c r="E22" s="125">
        <v>1729</v>
      </c>
      <c r="F22" s="125">
        <v>1729</v>
      </c>
      <c r="G22" s="125">
        <v>1728</v>
      </c>
      <c r="H22" s="125">
        <v>1728</v>
      </c>
      <c r="I22" s="125">
        <v>1728</v>
      </c>
      <c r="J22" s="125">
        <v>1728</v>
      </c>
      <c r="K22" s="125">
        <v>1728</v>
      </c>
      <c r="L22" s="125">
        <v>1728</v>
      </c>
      <c r="M22" s="125">
        <v>1728</v>
      </c>
      <c r="N22" s="125">
        <v>1728</v>
      </c>
      <c r="O22" s="125">
        <v>1728</v>
      </c>
      <c r="P22" s="125">
        <v>1728</v>
      </c>
    </row>
    <row r="23" spans="1:16">
      <c r="A23" s="302">
        <v>12</v>
      </c>
      <c r="B23" s="402" t="s">
        <v>831</v>
      </c>
      <c r="C23" s="125">
        <v>1405</v>
      </c>
      <c r="D23" s="378">
        <v>1405</v>
      </c>
      <c r="E23" s="380">
        <v>1405</v>
      </c>
      <c r="F23" s="380">
        <v>1405</v>
      </c>
      <c r="G23" s="380">
        <v>1405</v>
      </c>
      <c r="H23" s="380">
        <v>1405</v>
      </c>
      <c r="I23" s="380">
        <v>1405</v>
      </c>
      <c r="J23" s="380">
        <v>1405</v>
      </c>
      <c r="K23" s="380">
        <v>1405</v>
      </c>
      <c r="L23" s="380">
        <v>1405</v>
      </c>
      <c r="M23" s="380">
        <v>1405</v>
      </c>
      <c r="N23" s="125">
        <v>1339</v>
      </c>
      <c r="O23" s="125">
        <v>972</v>
      </c>
      <c r="P23" s="125">
        <v>732</v>
      </c>
    </row>
    <row r="24" spans="1:16">
      <c r="A24" s="302">
        <v>13</v>
      </c>
      <c r="B24" s="303" t="s">
        <v>832</v>
      </c>
      <c r="C24" s="125">
        <v>1162</v>
      </c>
      <c r="D24" s="378">
        <v>1162</v>
      </c>
      <c r="E24" s="380">
        <v>1162</v>
      </c>
      <c r="F24" s="380">
        <v>1162</v>
      </c>
      <c r="G24" s="380">
        <v>1162</v>
      </c>
      <c r="H24" s="380">
        <v>1162</v>
      </c>
      <c r="I24" s="380">
        <v>1162</v>
      </c>
      <c r="J24" s="380">
        <v>1161</v>
      </c>
      <c r="K24" s="380">
        <v>1161</v>
      </c>
      <c r="L24" s="380">
        <v>1161</v>
      </c>
      <c r="M24" s="380">
        <v>1161</v>
      </c>
      <c r="N24" s="125">
        <v>1161</v>
      </c>
      <c r="O24" s="125">
        <v>1161</v>
      </c>
      <c r="P24" s="125">
        <v>1161</v>
      </c>
    </row>
    <row r="25" spans="1:16">
      <c r="A25" s="302">
        <v>14</v>
      </c>
      <c r="B25" s="303" t="s">
        <v>833</v>
      </c>
      <c r="C25" s="125">
        <v>1011</v>
      </c>
      <c r="D25" s="378">
        <v>1011</v>
      </c>
      <c r="E25" s="125">
        <v>1011</v>
      </c>
      <c r="F25" s="125">
        <v>1011</v>
      </c>
      <c r="G25" s="125">
        <v>1011</v>
      </c>
      <c r="H25" s="125">
        <v>1011</v>
      </c>
      <c r="I25" s="125">
        <v>1011</v>
      </c>
      <c r="J25" s="125">
        <v>1011</v>
      </c>
      <c r="K25" s="125">
        <v>1011</v>
      </c>
      <c r="L25" s="125">
        <v>1011</v>
      </c>
      <c r="M25" s="125">
        <v>1011</v>
      </c>
      <c r="N25" s="125">
        <v>1011</v>
      </c>
      <c r="O25" s="125">
        <v>1011</v>
      </c>
      <c r="P25" s="125">
        <v>1011</v>
      </c>
    </row>
    <row r="26" spans="1:16">
      <c r="A26" s="302">
        <v>15</v>
      </c>
      <c r="B26" s="303" t="s">
        <v>834</v>
      </c>
      <c r="C26" s="125">
        <v>517</v>
      </c>
      <c r="D26" s="378">
        <v>517</v>
      </c>
      <c r="E26" s="376">
        <v>517</v>
      </c>
      <c r="F26" s="376">
        <v>517</v>
      </c>
      <c r="G26" s="376">
        <v>517</v>
      </c>
      <c r="H26" s="376">
        <v>517</v>
      </c>
      <c r="I26" s="376">
        <v>517</v>
      </c>
      <c r="J26" s="376">
        <v>517</v>
      </c>
      <c r="K26" s="376">
        <v>517</v>
      </c>
      <c r="L26" s="376">
        <v>517</v>
      </c>
      <c r="M26" s="376">
        <v>517</v>
      </c>
      <c r="N26" s="125">
        <v>517</v>
      </c>
      <c r="O26" s="125">
        <v>517</v>
      </c>
      <c r="P26" s="125">
        <v>493</v>
      </c>
    </row>
    <row r="27" spans="1:16">
      <c r="A27" s="302">
        <v>16</v>
      </c>
      <c r="B27" s="303" t="s">
        <v>835</v>
      </c>
      <c r="C27" s="125">
        <v>377</v>
      </c>
      <c r="D27" s="378">
        <v>377</v>
      </c>
      <c r="E27" s="125">
        <v>377</v>
      </c>
      <c r="F27" s="125">
        <v>377</v>
      </c>
      <c r="G27" s="125">
        <v>377</v>
      </c>
      <c r="H27" s="125">
        <v>377</v>
      </c>
      <c r="I27" s="125">
        <v>377</v>
      </c>
      <c r="J27" s="125">
        <v>377</v>
      </c>
      <c r="K27" s="125">
        <v>377</v>
      </c>
      <c r="L27" s="125">
        <v>377</v>
      </c>
      <c r="M27" s="125">
        <v>377</v>
      </c>
      <c r="N27" s="125">
        <v>377</v>
      </c>
      <c r="O27" s="125">
        <v>377</v>
      </c>
      <c r="P27" s="125">
        <v>377</v>
      </c>
    </row>
    <row r="28" spans="1:16">
      <c r="A28" s="302">
        <v>17</v>
      </c>
      <c r="B28" s="303" t="s">
        <v>836</v>
      </c>
      <c r="C28" s="125">
        <v>1631</v>
      </c>
      <c r="D28" s="378">
        <v>1631</v>
      </c>
      <c r="E28" s="125">
        <v>1631</v>
      </c>
      <c r="F28" s="125">
        <v>1631</v>
      </c>
      <c r="G28" s="125">
        <v>1631</v>
      </c>
      <c r="H28" s="125">
        <v>1631</v>
      </c>
      <c r="I28" s="125">
        <v>1631</v>
      </c>
      <c r="J28" s="125">
        <v>1631</v>
      </c>
      <c r="K28" s="125">
        <v>1631</v>
      </c>
      <c r="L28" s="125">
        <v>1631</v>
      </c>
      <c r="M28" s="380">
        <v>1631</v>
      </c>
      <c r="N28" s="125">
        <v>1622</v>
      </c>
      <c r="O28" s="125">
        <v>1605</v>
      </c>
      <c r="P28" s="125">
        <v>1342</v>
      </c>
    </row>
    <row r="29" spans="1:16">
      <c r="A29" s="302">
        <v>18</v>
      </c>
      <c r="B29" s="303" t="s">
        <v>837</v>
      </c>
      <c r="C29" s="125">
        <v>1224</v>
      </c>
      <c r="D29" s="378">
        <v>1224</v>
      </c>
      <c r="E29" s="125">
        <v>1224</v>
      </c>
      <c r="F29" s="125">
        <v>1224</v>
      </c>
      <c r="G29" s="125">
        <v>1224</v>
      </c>
      <c r="H29" s="125">
        <v>1224</v>
      </c>
      <c r="I29" s="125">
        <v>1224</v>
      </c>
      <c r="J29" s="125">
        <v>1224</v>
      </c>
      <c r="K29" s="125">
        <v>1224</v>
      </c>
      <c r="L29" s="125">
        <v>1224</v>
      </c>
      <c r="M29" s="125">
        <v>1224</v>
      </c>
      <c r="N29" s="125">
        <v>1224</v>
      </c>
      <c r="O29" s="125">
        <v>1224</v>
      </c>
      <c r="P29" s="125">
        <v>1224</v>
      </c>
    </row>
    <row r="30" spans="1:16">
      <c r="A30" s="302">
        <v>19</v>
      </c>
      <c r="B30" s="303" t="s">
        <v>838</v>
      </c>
      <c r="C30" s="125">
        <v>1807</v>
      </c>
      <c r="D30" s="378">
        <v>1807</v>
      </c>
      <c r="E30" s="125">
        <v>1807</v>
      </c>
      <c r="F30" s="125">
        <v>1807</v>
      </c>
      <c r="G30" s="125">
        <v>1807</v>
      </c>
      <c r="H30" s="125">
        <v>1807</v>
      </c>
      <c r="I30" s="125">
        <v>1807</v>
      </c>
      <c r="J30" s="125">
        <v>1807</v>
      </c>
      <c r="K30" s="125">
        <v>1807</v>
      </c>
      <c r="L30" s="125">
        <v>1807</v>
      </c>
      <c r="M30" s="125">
        <v>1807</v>
      </c>
      <c r="N30" s="125">
        <v>1807</v>
      </c>
      <c r="O30" s="125">
        <v>1807</v>
      </c>
      <c r="P30" s="125">
        <v>1807</v>
      </c>
    </row>
    <row r="31" spans="1:16">
      <c r="A31" s="302">
        <v>20</v>
      </c>
      <c r="B31" s="303" t="s">
        <v>839</v>
      </c>
      <c r="C31" s="125">
        <v>1287</v>
      </c>
      <c r="D31" s="378">
        <v>1287</v>
      </c>
      <c r="E31" s="380">
        <v>1287</v>
      </c>
      <c r="F31" s="380">
        <v>1287</v>
      </c>
      <c r="G31" s="380">
        <v>1287</v>
      </c>
      <c r="H31" s="380">
        <v>1287</v>
      </c>
      <c r="I31" s="380">
        <v>1287</v>
      </c>
      <c r="J31" s="380">
        <v>1287</v>
      </c>
      <c r="K31" s="380">
        <v>1287</v>
      </c>
      <c r="L31" s="380">
        <v>1287</v>
      </c>
      <c r="M31" s="380">
        <v>1287</v>
      </c>
      <c r="N31" s="125">
        <v>1287</v>
      </c>
      <c r="O31" s="125">
        <v>1287</v>
      </c>
      <c r="P31" s="125">
        <v>1287</v>
      </c>
    </row>
    <row r="32" spans="1:16">
      <c r="A32" s="302">
        <v>21</v>
      </c>
      <c r="B32" s="303" t="s">
        <v>840</v>
      </c>
      <c r="C32" s="125">
        <v>1592</v>
      </c>
      <c r="D32" s="378">
        <v>1592</v>
      </c>
      <c r="E32" s="380">
        <v>1586</v>
      </c>
      <c r="F32" s="380">
        <v>1585</v>
      </c>
      <c r="G32" s="380">
        <v>1539</v>
      </c>
      <c r="H32" s="380">
        <v>1539</v>
      </c>
      <c r="I32" s="380">
        <v>1539</v>
      </c>
      <c r="J32" s="380">
        <v>1539</v>
      </c>
      <c r="K32" s="380">
        <v>1538</v>
      </c>
      <c r="L32" s="380">
        <v>1538</v>
      </c>
      <c r="M32" s="380">
        <v>1536</v>
      </c>
      <c r="N32" s="125">
        <v>1457</v>
      </c>
      <c r="O32" s="125">
        <v>1338</v>
      </c>
      <c r="P32" s="125">
        <v>1109</v>
      </c>
    </row>
    <row r="33" spans="1:16">
      <c r="A33" s="302">
        <v>22</v>
      </c>
      <c r="B33" s="303" t="s">
        <v>841</v>
      </c>
      <c r="C33" s="125">
        <v>707</v>
      </c>
      <c r="D33" s="378">
        <v>707</v>
      </c>
      <c r="E33" s="125">
        <v>707</v>
      </c>
      <c r="F33" s="125">
        <v>707</v>
      </c>
      <c r="G33" s="125">
        <v>707</v>
      </c>
      <c r="H33" s="125">
        <v>707</v>
      </c>
      <c r="I33" s="125">
        <v>707</v>
      </c>
      <c r="J33" s="125">
        <v>707</v>
      </c>
      <c r="K33" s="125">
        <v>707</v>
      </c>
      <c r="L33" s="125">
        <v>707</v>
      </c>
      <c r="M33" s="125">
        <v>707</v>
      </c>
      <c r="N33" s="125">
        <v>707</v>
      </c>
      <c r="O33" s="125">
        <v>707</v>
      </c>
      <c r="P33" s="125">
        <v>707</v>
      </c>
    </row>
    <row r="34" spans="1:16">
      <c r="A34" s="302">
        <v>23</v>
      </c>
      <c r="B34" s="303" t="s">
        <v>842</v>
      </c>
      <c r="C34" s="125">
        <v>1586</v>
      </c>
      <c r="D34" s="378">
        <v>1586</v>
      </c>
      <c r="E34" s="380">
        <v>1586</v>
      </c>
      <c r="F34" s="380">
        <v>1586</v>
      </c>
      <c r="G34" s="380">
        <v>1586</v>
      </c>
      <c r="H34" s="380">
        <v>1586</v>
      </c>
      <c r="I34" s="380">
        <v>1586</v>
      </c>
      <c r="J34" s="380">
        <v>1586</v>
      </c>
      <c r="K34" s="380">
        <v>1586</v>
      </c>
      <c r="L34" s="380">
        <v>1586</v>
      </c>
      <c r="M34" s="380">
        <v>1586</v>
      </c>
      <c r="N34" s="125">
        <v>1586</v>
      </c>
      <c r="O34" s="125">
        <v>1586</v>
      </c>
      <c r="P34" s="125">
        <v>1540</v>
      </c>
    </row>
    <row r="35" spans="1:16">
      <c r="A35" s="302">
        <v>24</v>
      </c>
      <c r="B35" s="303" t="s">
        <v>843</v>
      </c>
      <c r="C35" s="125">
        <v>1523</v>
      </c>
      <c r="D35" s="378">
        <v>1523</v>
      </c>
      <c r="E35" s="380">
        <v>1523</v>
      </c>
      <c r="F35" s="380">
        <v>1523</v>
      </c>
      <c r="G35" s="380">
        <v>1523</v>
      </c>
      <c r="H35" s="380">
        <v>1523</v>
      </c>
      <c r="I35" s="380">
        <v>1523</v>
      </c>
      <c r="J35" s="380">
        <v>1523</v>
      </c>
      <c r="K35" s="380">
        <v>1523</v>
      </c>
      <c r="L35" s="380">
        <v>1523</v>
      </c>
      <c r="M35" s="380">
        <v>1523</v>
      </c>
      <c r="N35" s="125">
        <v>1509</v>
      </c>
      <c r="O35" s="125">
        <v>1508</v>
      </c>
      <c r="P35" s="125">
        <v>1434</v>
      </c>
    </row>
    <row r="36" spans="1:16">
      <c r="A36" s="302">
        <v>25</v>
      </c>
      <c r="B36" s="303" t="s">
        <v>844</v>
      </c>
      <c r="C36" s="125">
        <v>984</v>
      </c>
      <c r="D36" s="378">
        <v>984</v>
      </c>
      <c r="E36" s="125">
        <v>984</v>
      </c>
      <c r="F36" s="125">
        <v>984</v>
      </c>
      <c r="G36" s="125">
        <v>984</v>
      </c>
      <c r="H36" s="125">
        <v>984</v>
      </c>
      <c r="I36" s="125">
        <v>984</v>
      </c>
      <c r="J36" s="125">
        <v>984</v>
      </c>
      <c r="K36" s="125">
        <v>984</v>
      </c>
      <c r="L36" s="125">
        <v>984</v>
      </c>
      <c r="M36" s="125">
        <v>984</v>
      </c>
      <c r="N36" s="125">
        <v>984</v>
      </c>
      <c r="O36" s="125">
        <v>984</v>
      </c>
      <c r="P36" s="125">
        <v>984</v>
      </c>
    </row>
    <row r="37" spans="1:16">
      <c r="A37" s="302">
        <v>26</v>
      </c>
      <c r="B37" s="303" t="s">
        <v>845</v>
      </c>
      <c r="C37" s="125">
        <v>2087</v>
      </c>
      <c r="D37" s="378">
        <v>2087</v>
      </c>
      <c r="E37" s="125">
        <v>2087</v>
      </c>
      <c r="F37" s="125">
        <v>2087</v>
      </c>
      <c r="G37" s="125">
        <v>2087</v>
      </c>
      <c r="H37" s="125">
        <v>2087</v>
      </c>
      <c r="I37" s="125">
        <v>2087</v>
      </c>
      <c r="J37" s="125">
        <v>2087</v>
      </c>
      <c r="K37" s="380">
        <v>2087</v>
      </c>
      <c r="L37" s="380">
        <v>2087</v>
      </c>
      <c r="M37" s="380">
        <v>2087</v>
      </c>
      <c r="N37" s="125">
        <v>2087</v>
      </c>
      <c r="O37" s="125">
        <v>2087</v>
      </c>
      <c r="P37" s="125">
        <v>2087</v>
      </c>
    </row>
    <row r="38" spans="1:16">
      <c r="A38" s="302">
        <v>27</v>
      </c>
      <c r="B38" s="303" t="s">
        <v>846</v>
      </c>
      <c r="C38" s="125">
        <v>1335</v>
      </c>
      <c r="D38" s="378">
        <v>1335</v>
      </c>
      <c r="E38" s="125">
        <v>1335</v>
      </c>
      <c r="F38" s="125">
        <v>1335</v>
      </c>
      <c r="G38" s="125">
        <v>1335</v>
      </c>
      <c r="H38" s="125">
        <v>1335</v>
      </c>
      <c r="I38" s="125">
        <v>1335</v>
      </c>
      <c r="J38" s="125">
        <v>1335</v>
      </c>
      <c r="K38" s="125">
        <v>1335</v>
      </c>
      <c r="L38" s="125">
        <v>1335</v>
      </c>
      <c r="M38" s="125">
        <v>1335</v>
      </c>
      <c r="N38" s="125">
        <v>1335</v>
      </c>
      <c r="O38" s="125">
        <v>1335</v>
      </c>
      <c r="P38" s="125">
        <v>1335</v>
      </c>
    </row>
    <row r="39" spans="1:16">
      <c r="A39" s="302">
        <v>28</v>
      </c>
      <c r="B39" s="303" t="s">
        <v>847</v>
      </c>
      <c r="C39" s="125">
        <v>2015</v>
      </c>
      <c r="D39" s="378">
        <v>2015</v>
      </c>
      <c r="E39" s="125">
        <v>2015</v>
      </c>
      <c r="F39" s="125">
        <v>2015</v>
      </c>
      <c r="G39" s="125">
        <v>2015</v>
      </c>
      <c r="H39" s="125">
        <v>2015</v>
      </c>
      <c r="I39" s="125">
        <v>2015</v>
      </c>
      <c r="J39" s="125">
        <v>2015</v>
      </c>
      <c r="K39" s="125">
        <v>2015</v>
      </c>
      <c r="L39" s="125">
        <v>2015</v>
      </c>
      <c r="M39" s="125">
        <v>2015</v>
      </c>
      <c r="N39" s="125">
        <v>2015</v>
      </c>
      <c r="O39" s="125">
        <v>2015</v>
      </c>
      <c r="P39" s="125">
        <v>2015</v>
      </c>
    </row>
    <row r="40" spans="1:16">
      <c r="A40" s="302">
        <v>29</v>
      </c>
      <c r="B40" s="303" t="s">
        <v>848</v>
      </c>
      <c r="C40" s="125">
        <v>1492</v>
      </c>
      <c r="D40" s="378">
        <v>1492</v>
      </c>
      <c r="E40" s="380">
        <v>1492</v>
      </c>
      <c r="F40" s="380">
        <v>1492</v>
      </c>
      <c r="G40" s="380">
        <v>1492</v>
      </c>
      <c r="H40" s="380">
        <v>1492</v>
      </c>
      <c r="I40" s="380">
        <v>1492</v>
      </c>
      <c r="J40" s="380">
        <v>1492</v>
      </c>
      <c r="K40" s="380">
        <v>1492</v>
      </c>
      <c r="L40" s="380">
        <v>1492</v>
      </c>
      <c r="M40" s="380">
        <v>1492</v>
      </c>
      <c r="N40" s="125">
        <v>1492</v>
      </c>
      <c r="O40" s="125">
        <v>1492</v>
      </c>
      <c r="P40" s="125">
        <v>1492</v>
      </c>
    </row>
    <row r="41" spans="1:16">
      <c r="A41" s="302">
        <v>30</v>
      </c>
      <c r="B41" s="303" t="s">
        <v>849</v>
      </c>
      <c r="C41" s="125">
        <v>2374</v>
      </c>
      <c r="D41" s="378">
        <v>2374</v>
      </c>
      <c r="E41" s="380">
        <v>2362</v>
      </c>
      <c r="F41" s="380">
        <v>2362</v>
      </c>
      <c r="G41" s="380">
        <v>2360</v>
      </c>
      <c r="H41" s="380">
        <v>2360</v>
      </c>
      <c r="I41" s="380">
        <v>2359</v>
      </c>
      <c r="J41" s="380">
        <v>2351</v>
      </c>
      <c r="K41" s="380">
        <v>2351</v>
      </c>
      <c r="L41" s="380">
        <v>2351</v>
      </c>
      <c r="M41" s="380">
        <v>2351</v>
      </c>
      <c r="N41" s="125">
        <v>2351</v>
      </c>
      <c r="O41" s="125">
        <v>2350</v>
      </c>
      <c r="P41" s="125">
        <v>2323</v>
      </c>
    </row>
    <row r="42" spans="1:16">
      <c r="A42" s="302">
        <v>31</v>
      </c>
      <c r="B42" s="303" t="s">
        <v>850</v>
      </c>
      <c r="C42" s="125">
        <v>2408</v>
      </c>
      <c r="D42" s="378">
        <v>2408</v>
      </c>
      <c r="E42" s="380">
        <v>2408</v>
      </c>
      <c r="F42" s="380">
        <v>2408</v>
      </c>
      <c r="G42" s="380">
        <v>2408</v>
      </c>
      <c r="H42" s="380">
        <v>2408</v>
      </c>
      <c r="I42" s="380">
        <v>2408</v>
      </c>
      <c r="J42" s="380">
        <v>2408</v>
      </c>
      <c r="K42" s="380">
        <v>2408</v>
      </c>
      <c r="L42" s="380">
        <v>2408</v>
      </c>
      <c r="M42" s="380">
        <v>2408</v>
      </c>
      <c r="N42" s="125">
        <v>2408</v>
      </c>
      <c r="O42" s="125">
        <v>2408</v>
      </c>
      <c r="P42" s="125">
        <v>2290</v>
      </c>
    </row>
    <row r="43" spans="1:16">
      <c r="A43" s="302">
        <v>32</v>
      </c>
      <c r="B43" s="303" t="s">
        <v>851</v>
      </c>
      <c r="C43" s="125">
        <v>1479</v>
      </c>
      <c r="D43" s="378">
        <v>1479</v>
      </c>
      <c r="E43" s="125">
        <v>1479</v>
      </c>
      <c r="F43" s="125">
        <v>1479</v>
      </c>
      <c r="G43" s="125">
        <v>1479</v>
      </c>
      <c r="H43" s="125">
        <v>1479</v>
      </c>
      <c r="I43" s="125">
        <v>1479</v>
      </c>
      <c r="J43" s="125">
        <v>1479</v>
      </c>
      <c r="K43" s="125">
        <v>1479</v>
      </c>
      <c r="L43" s="125">
        <v>1479</v>
      </c>
      <c r="M43" s="125">
        <v>1479</v>
      </c>
      <c r="N43" s="125">
        <v>1479</v>
      </c>
      <c r="O43" s="125">
        <v>1479</v>
      </c>
      <c r="P43" s="125">
        <v>1479</v>
      </c>
    </row>
    <row r="44" spans="1:16">
      <c r="A44" s="304"/>
      <c r="B44" s="305" t="s">
        <v>84</v>
      </c>
      <c r="C44" s="127">
        <f>SUM(C12:C43)</f>
        <v>43038</v>
      </c>
      <c r="D44" s="381">
        <f>SUM(D12:D43)</f>
        <v>43038</v>
      </c>
      <c r="E44" s="382">
        <f>SUM(E12:E43)</f>
        <v>42994</v>
      </c>
      <c r="F44" s="382">
        <f t="shared" ref="F44:P44" si="0">SUM(F12:F43)</f>
        <v>42993</v>
      </c>
      <c r="G44" s="382">
        <f t="shared" si="0"/>
        <v>42944</v>
      </c>
      <c r="H44" s="382">
        <f t="shared" si="0"/>
        <v>42944</v>
      </c>
      <c r="I44" s="382">
        <f t="shared" si="0"/>
        <v>42932</v>
      </c>
      <c r="J44" s="382">
        <f t="shared" si="0"/>
        <v>42922</v>
      </c>
      <c r="K44" s="382">
        <f t="shared" si="0"/>
        <v>42854</v>
      </c>
      <c r="L44" s="382">
        <f t="shared" si="0"/>
        <v>42724</v>
      </c>
      <c r="M44" s="382">
        <f t="shared" si="0"/>
        <v>42688</v>
      </c>
      <c r="N44" s="382">
        <f t="shared" si="0"/>
        <v>42163</v>
      </c>
      <c r="O44" s="382">
        <f t="shared" si="0"/>
        <v>41578</v>
      </c>
      <c r="P44" s="382">
        <f t="shared" si="0"/>
        <v>40033</v>
      </c>
    </row>
    <row r="45" spans="1:16">
      <c r="E45" s="192"/>
      <c r="F45" s="192"/>
      <c r="G45" s="192"/>
      <c r="H45" s="192"/>
      <c r="I45" s="192"/>
      <c r="J45" s="192"/>
      <c r="K45" s="192"/>
      <c r="L45" s="192"/>
      <c r="M45" s="192"/>
    </row>
    <row r="47" spans="1:16">
      <c r="H47" s="199"/>
      <c r="I47" s="199"/>
      <c r="J47" s="859" t="s">
        <v>1026</v>
      </c>
      <c r="K47" s="859"/>
      <c r="L47" s="859"/>
      <c r="M47" s="859"/>
    </row>
    <row r="48" spans="1:16" ht="15">
      <c r="H48" s="199"/>
      <c r="I48" s="199"/>
      <c r="J48" s="779" t="s">
        <v>1010</v>
      </c>
      <c r="K48" s="779"/>
      <c r="L48" s="779"/>
      <c r="M48" s="779"/>
    </row>
    <row r="49" spans="8:13">
      <c r="H49" s="199"/>
      <c r="I49" s="199"/>
      <c r="J49" s="199"/>
      <c r="K49" s="199"/>
      <c r="L49" s="199"/>
      <c r="M49" s="199"/>
    </row>
    <row r="50" spans="8:13">
      <c r="H50" s="891" t="s">
        <v>1029</v>
      </c>
      <c r="I50" s="891"/>
      <c r="J50" s="190"/>
      <c r="K50" s="190"/>
    </row>
    <row r="51" spans="8:13">
      <c r="H51" s="594"/>
      <c r="I51" s="594"/>
      <c r="J51" s="190"/>
      <c r="K51" s="190"/>
    </row>
    <row r="52" spans="8:13" ht="15">
      <c r="J52" s="816" t="s">
        <v>1027</v>
      </c>
      <c r="K52" s="816"/>
      <c r="L52" s="816"/>
      <c r="M52" s="816"/>
    </row>
  </sheetData>
  <mergeCells count="14">
    <mergeCell ref="A2:P2"/>
    <mergeCell ref="J52:M52"/>
    <mergeCell ref="H50:I50"/>
    <mergeCell ref="H1:I1"/>
    <mergeCell ref="K8:M8"/>
    <mergeCell ref="A9:A10"/>
    <mergeCell ref="B9:B10"/>
    <mergeCell ref="C9:C10"/>
    <mergeCell ref="D9:D10"/>
    <mergeCell ref="J48:M48"/>
    <mergeCell ref="J47:M47"/>
    <mergeCell ref="E9:P9"/>
    <mergeCell ref="A4:P4"/>
    <mergeCell ref="A3:P3"/>
  </mergeCells>
  <printOptions horizontalCentered="1"/>
  <pageMargins left="0.70866141732283472" right="0.70866141732283472" top="0.23622047244094491" bottom="0" header="0.31496062992125984" footer="0.31496062992125984"/>
  <pageSetup paperSize="9" scale="81"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opLeftCell="A24" zoomScaleSheetLayoutView="90" workbookViewId="0">
      <selection activeCell="S49" sqref="S49"/>
    </sheetView>
  </sheetViews>
  <sheetFormatPr defaultColWidth="9.109375" defaultRowHeight="13.2"/>
  <cols>
    <col min="1" max="1" width="4.6640625" style="185" customWidth="1"/>
    <col min="2" max="2" width="14.5546875" style="185" customWidth="1"/>
    <col min="3" max="3" width="11.109375" style="185" customWidth="1"/>
    <col min="4" max="4" width="14.33203125" style="185" customWidth="1"/>
    <col min="5" max="5" width="6.33203125" style="185" customWidth="1"/>
    <col min="6" max="6" width="5.88671875" style="185" customWidth="1"/>
    <col min="7" max="8" width="6" style="185" customWidth="1"/>
    <col min="9" max="9" width="7.88671875" style="185" customWidth="1"/>
    <col min="10" max="10" width="8.109375" style="185" customWidth="1"/>
    <col min="11" max="11" width="7.109375" style="185" customWidth="1"/>
    <col min="12" max="12" width="8.5546875" style="185" customWidth="1"/>
    <col min="13" max="13" width="9.33203125" style="185" customWidth="1"/>
    <col min="14" max="14" width="7.6640625" style="185" customWidth="1"/>
    <col min="15" max="16384" width="9.109375" style="185"/>
  </cols>
  <sheetData>
    <row r="1" spans="1:16">
      <c r="H1" s="891"/>
      <c r="I1" s="891"/>
      <c r="L1" s="1004" t="s">
        <v>560</v>
      </c>
      <c r="M1" s="1004"/>
    </row>
    <row r="2" spans="1:16">
      <c r="A2" s="891" t="s">
        <v>693</v>
      </c>
      <c r="B2" s="891"/>
      <c r="C2" s="891"/>
      <c r="D2" s="891"/>
      <c r="E2" s="891"/>
      <c r="F2" s="891"/>
      <c r="G2" s="891"/>
      <c r="H2" s="891"/>
      <c r="I2" s="891"/>
      <c r="J2" s="891"/>
      <c r="K2" s="891"/>
      <c r="L2" s="891"/>
      <c r="M2" s="891"/>
      <c r="N2" s="891"/>
      <c r="O2" s="891"/>
      <c r="P2" s="891"/>
    </row>
    <row r="3" spans="1:16" s="189" customFormat="1" ht="15.6">
      <c r="A3" s="1003" t="s">
        <v>692</v>
      </c>
      <c r="B3" s="1003"/>
      <c r="C3" s="1003"/>
      <c r="D3" s="1003"/>
      <c r="E3" s="1003"/>
      <c r="F3" s="1003"/>
      <c r="G3" s="1003"/>
      <c r="H3" s="1003"/>
      <c r="I3" s="1003"/>
      <c r="J3" s="1003"/>
      <c r="K3" s="1003"/>
      <c r="L3" s="1003"/>
      <c r="M3" s="1003"/>
      <c r="N3" s="1003"/>
      <c r="O3" s="1003"/>
      <c r="P3" s="1003"/>
    </row>
    <row r="4" spans="1:16" s="189" customFormat="1" ht="20.25" customHeight="1">
      <c r="A4" s="1003" t="s">
        <v>694</v>
      </c>
      <c r="B4" s="1003"/>
      <c r="C4" s="1003"/>
      <c r="D4" s="1003"/>
      <c r="E4" s="1003"/>
      <c r="F4" s="1003"/>
      <c r="G4" s="1003"/>
      <c r="H4" s="1003"/>
      <c r="I4" s="1003"/>
      <c r="J4" s="1003"/>
      <c r="K4" s="1003"/>
      <c r="L4" s="1003"/>
      <c r="M4" s="1003"/>
      <c r="N4" s="1003"/>
      <c r="O4" s="1003"/>
      <c r="P4" s="1003"/>
    </row>
    <row r="6" spans="1:16">
      <c r="A6" s="190" t="s">
        <v>936</v>
      </c>
      <c r="B6" s="191"/>
      <c r="C6" s="191"/>
      <c r="D6" s="191"/>
      <c r="E6" s="191"/>
      <c r="F6" s="191"/>
      <c r="G6" s="191"/>
      <c r="H6" s="191"/>
      <c r="I6" s="191"/>
      <c r="J6" s="191"/>
    </row>
    <row r="8" spans="1:16" s="192" customFormat="1" ht="15" customHeight="1">
      <c r="A8" s="185"/>
      <c r="B8" s="185"/>
      <c r="C8" s="185"/>
      <c r="D8" s="185"/>
      <c r="E8" s="185"/>
      <c r="F8" s="185"/>
      <c r="G8" s="185"/>
      <c r="H8" s="185"/>
      <c r="I8" s="185"/>
      <c r="J8" s="185"/>
      <c r="K8" s="87" t="s">
        <v>981</v>
      </c>
      <c r="L8" s="87"/>
      <c r="M8" s="87"/>
    </row>
    <row r="9" spans="1:16" s="192" customFormat="1" ht="20.25" customHeight="1">
      <c r="A9" s="867" t="s">
        <v>2</v>
      </c>
      <c r="B9" s="867" t="s">
        <v>3</v>
      </c>
      <c r="C9" s="886" t="s">
        <v>271</v>
      </c>
      <c r="D9" s="886" t="s">
        <v>559</v>
      </c>
      <c r="E9" s="1005" t="s">
        <v>746</v>
      </c>
      <c r="F9" s="1005"/>
      <c r="G9" s="1005"/>
      <c r="H9" s="1005"/>
      <c r="I9" s="1005"/>
      <c r="J9" s="1005"/>
      <c r="K9" s="1005"/>
      <c r="L9" s="1005"/>
      <c r="M9" s="1005"/>
      <c r="N9" s="1005"/>
      <c r="O9" s="1005"/>
      <c r="P9" s="1005"/>
    </row>
    <row r="10" spans="1:16" s="192" customFormat="1" ht="44.25" customHeight="1">
      <c r="A10" s="1001"/>
      <c r="B10" s="1001"/>
      <c r="C10" s="887"/>
      <c r="D10" s="887"/>
      <c r="E10" s="269" t="s">
        <v>274</v>
      </c>
      <c r="F10" s="269" t="s">
        <v>275</v>
      </c>
      <c r="G10" s="269" t="s">
        <v>276</v>
      </c>
      <c r="H10" s="269" t="s">
        <v>277</v>
      </c>
      <c r="I10" s="269" t="s">
        <v>278</v>
      </c>
      <c r="J10" s="269" t="s">
        <v>279</v>
      </c>
      <c r="K10" s="269" t="s">
        <v>280</v>
      </c>
      <c r="L10" s="269" t="s">
        <v>281</v>
      </c>
      <c r="M10" s="269" t="s">
        <v>282</v>
      </c>
      <c r="N10" s="204" t="s">
        <v>985</v>
      </c>
      <c r="O10" s="204" t="s">
        <v>986</v>
      </c>
      <c r="P10" s="204" t="s">
        <v>987</v>
      </c>
    </row>
    <row r="11" spans="1:16" s="192" customFormat="1" ht="12.75" customHeight="1">
      <c r="A11" s="195">
        <v>1</v>
      </c>
      <c r="B11" s="195">
        <v>2</v>
      </c>
      <c r="C11" s="195">
        <v>3</v>
      </c>
      <c r="D11" s="195">
        <v>4</v>
      </c>
      <c r="E11" s="195">
        <v>5</v>
      </c>
      <c r="F11" s="195">
        <v>6</v>
      </c>
      <c r="G11" s="195">
        <v>7</v>
      </c>
      <c r="H11" s="195">
        <v>8</v>
      </c>
      <c r="I11" s="195">
        <v>9</v>
      </c>
      <c r="J11" s="195">
        <v>10</v>
      </c>
      <c r="K11" s="195">
        <v>11</v>
      </c>
      <c r="L11" s="195">
        <v>12</v>
      </c>
      <c r="M11" s="195">
        <v>13</v>
      </c>
      <c r="N11" s="195">
        <v>14</v>
      </c>
      <c r="O11" s="195">
        <v>15</v>
      </c>
      <c r="P11" s="195">
        <v>16</v>
      </c>
    </row>
    <row r="12" spans="1:16" ht="13.8">
      <c r="A12" s="302">
        <v>1</v>
      </c>
      <c r="B12" s="303" t="s">
        <v>820</v>
      </c>
      <c r="C12" s="392">
        <v>568</v>
      </c>
      <c r="D12" s="393">
        <v>645</v>
      </c>
      <c r="E12" s="394"/>
      <c r="F12" s="394"/>
      <c r="G12" s="395"/>
      <c r="H12" s="395"/>
      <c r="I12" s="395">
        <v>26</v>
      </c>
      <c r="J12" s="395">
        <v>174</v>
      </c>
      <c r="K12" s="395">
        <v>203</v>
      </c>
      <c r="L12" s="306">
        <v>196</v>
      </c>
      <c r="M12" s="395">
        <v>293</v>
      </c>
      <c r="N12" s="393">
        <v>355</v>
      </c>
      <c r="O12" s="393">
        <v>474</v>
      </c>
      <c r="P12" s="393">
        <v>466</v>
      </c>
    </row>
    <row r="13" spans="1:16" ht="13.8">
      <c r="A13" s="302">
        <v>2</v>
      </c>
      <c r="B13" s="303" t="s">
        <v>821</v>
      </c>
      <c r="C13" s="392">
        <v>637</v>
      </c>
      <c r="D13" s="393">
        <v>602</v>
      </c>
      <c r="E13" s="394"/>
      <c r="F13" s="394"/>
      <c r="G13" s="395"/>
      <c r="H13" s="395"/>
      <c r="I13" s="395">
        <v>198</v>
      </c>
      <c r="J13" s="395">
        <v>159</v>
      </c>
      <c r="K13" s="395">
        <v>169</v>
      </c>
      <c r="L13" s="306">
        <v>135</v>
      </c>
      <c r="M13" s="395">
        <v>129</v>
      </c>
      <c r="N13" s="393">
        <v>105</v>
      </c>
      <c r="O13" s="393">
        <v>267</v>
      </c>
      <c r="P13" s="393">
        <v>249</v>
      </c>
    </row>
    <row r="14" spans="1:16" ht="13.8">
      <c r="A14" s="302">
        <v>3</v>
      </c>
      <c r="B14" s="303" t="s">
        <v>822</v>
      </c>
      <c r="C14" s="392">
        <v>1291</v>
      </c>
      <c r="D14" s="393">
        <v>1296</v>
      </c>
      <c r="E14" s="394"/>
      <c r="F14" s="394"/>
      <c r="G14" s="395"/>
      <c r="H14" s="395"/>
      <c r="I14" s="395">
        <v>574</v>
      </c>
      <c r="J14" s="395">
        <v>474</v>
      </c>
      <c r="K14" s="395">
        <v>699</v>
      </c>
      <c r="L14" s="306">
        <v>965</v>
      </c>
      <c r="M14" s="395">
        <v>927</v>
      </c>
      <c r="N14" s="393">
        <v>891</v>
      </c>
      <c r="O14" s="393">
        <v>912</v>
      </c>
      <c r="P14" s="393">
        <v>891</v>
      </c>
    </row>
    <row r="15" spans="1:16" s="122" customFormat="1" ht="12.75" customHeight="1">
      <c r="A15" s="302">
        <v>4</v>
      </c>
      <c r="B15" s="303" t="s">
        <v>823</v>
      </c>
      <c r="C15" s="392">
        <v>1585</v>
      </c>
      <c r="D15" s="393">
        <v>1698</v>
      </c>
      <c r="E15" s="394"/>
      <c r="F15" s="394"/>
      <c r="G15" s="395"/>
      <c r="H15" s="395"/>
      <c r="I15" s="395">
        <v>848</v>
      </c>
      <c r="J15" s="395">
        <v>721</v>
      </c>
      <c r="K15" s="395">
        <v>722</v>
      </c>
      <c r="L15" s="306">
        <v>729</v>
      </c>
      <c r="M15" s="395">
        <v>682</v>
      </c>
      <c r="N15" s="393">
        <v>539</v>
      </c>
      <c r="O15" s="393">
        <v>491</v>
      </c>
      <c r="P15" s="393">
        <v>478</v>
      </c>
    </row>
    <row r="16" spans="1:16" s="122" customFormat="1" ht="12.75" customHeight="1">
      <c r="A16" s="302">
        <v>5</v>
      </c>
      <c r="B16" s="303" t="s">
        <v>824</v>
      </c>
      <c r="C16" s="392">
        <v>1381</v>
      </c>
      <c r="D16" s="393">
        <v>1338</v>
      </c>
      <c r="E16" s="394"/>
      <c r="F16" s="394"/>
      <c r="G16" s="395"/>
      <c r="H16" s="395"/>
      <c r="I16" s="395">
        <v>629</v>
      </c>
      <c r="J16" s="395">
        <v>567</v>
      </c>
      <c r="K16" s="395">
        <v>647</v>
      </c>
      <c r="L16" s="306">
        <v>762</v>
      </c>
      <c r="M16" s="395">
        <v>681</v>
      </c>
      <c r="N16" s="393">
        <v>662</v>
      </c>
      <c r="O16" s="393">
        <v>910</v>
      </c>
      <c r="P16" s="393">
        <v>772</v>
      </c>
    </row>
    <row r="17" spans="1:16" s="122" customFormat="1" ht="13.2" customHeight="1">
      <c r="A17" s="302">
        <v>6</v>
      </c>
      <c r="B17" s="303" t="s">
        <v>825</v>
      </c>
      <c r="C17" s="392">
        <v>1520</v>
      </c>
      <c r="D17" s="393">
        <v>1515</v>
      </c>
      <c r="E17" s="394"/>
      <c r="F17" s="394"/>
      <c r="G17" s="395"/>
      <c r="H17" s="395"/>
      <c r="I17" s="395">
        <v>861</v>
      </c>
      <c r="J17" s="395">
        <v>853</v>
      </c>
      <c r="K17" s="395">
        <v>936</v>
      </c>
      <c r="L17" s="306">
        <v>977</v>
      </c>
      <c r="M17" s="395">
        <v>1029</v>
      </c>
      <c r="N17" s="393">
        <v>1172</v>
      </c>
      <c r="O17" s="393">
        <v>1262</v>
      </c>
      <c r="P17" s="393">
        <v>1172</v>
      </c>
    </row>
    <row r="18" spans="1:16" ht="12.75" customHeight="1">
      <c r="A18" s="302">
        <v>7</v>
      </c>
      <c r="B18" s="303" t="s">
        <v>826</v>
      </c>
      <c r="C18" s="392">
        <v>1331</v>
      </c>
      <c r="D18" s="393">
        <v>1309</v>
      </c>
      <c r="E18" s="394"/>
      <c r="F18" s="394"/>
      <c r="G18" s="395"/>
      <c r="H18" s="395"/>
      <c r="I18" s="395">
        <v>837</v>
      </c>
      <c r="J18" s="395">
        <v>607</v>
      </c>
      <c r="K18" s="395">
        <v>637</v>
      </c>
      <c r="L18" s="306">
        <v>558</v>
      </c>
      <c r="M18" s="395">
        <v>624</v>
      </c>
      <c r="N18" s="393">
        <v>588</v>
      </c>
      <c r="O18" s="393">
        <v>940</v>
      </c>
      <c r="P18" s="393">
        <v>834</v>
      </c>
    </row>
    <row r="19" spans="1:16" ht="13.8">
      <c r="A19" s="302">
        <v>8</v>
      </c>
      <c r="B19" s="303" t="s">
        <v>827</v>
      </c>
      <c r="C19" s="392">
        <v>1560</v>
      </c>
      <c r="D19" s="393">
        <v>1655</v>
      </c>
      <c r="E19" s="394"/>
      <c r="F19" s="394"/>
      <c r="G19" s="395"/>
      <c r="H19" s="395"/>
      <c r="I19" s="395">
        <v>780</v>
      </c>
      <c r="J19" s="395">
        <v>390</v>
      </c>
      <c r="K19" s="395">
        <v>418</v>
      </c>
      <c r="L19" s="306">
        <v>311</v>
      </c>
      <c r="M19" s="395">
        <v>337</v>
      </c>
      <c r="N19" s="393">
        <v>259</v>
      </c>
      <c r="O19" s="393">
        <v>833</v>
      </c>
      <c r="P19" s="393">
        <v>836</v>
      </c>
    </row>
    <row r="20" spans="1:16" ht="13.8">
      <c r="A20" s="302">
        <v>9</v>
      </c>
      <c r="B20" s="303" t="s">
        <v>828</v>
      </c>
      <c r="C20" s="392">
        <v>660</v>
      </c>
      <c r="D20" s="393">
        <v>650</v>
      </c>
      <c r="E20" s="394"/>
      <c r="F20" s="394"/>
      <c r="G20" s="395"/>
      <c r="H20" s="395"/>
      <c r="I20" s="395">
        <v>302</v>
      </c>
      <c r="J20" s="395">
        <v>250</v>
      </c>
      <c r="K20" s="395">
        <v>321</v>
      </c>
      <c r="L20" s="306">
        <v>483</v>
      </c>
      <c r="M20" s="395">
        <v>507</v>
      </c>
      <c r="N20" s="393">
        <v>406</v>
      </c>
      <c r="O20" s="393">
        <v>558</v>
      </c>
      <c r="P20" s="393">
        <v>539</v>
      </c>
    </row>
    <row r="21" spans="1:16" ht="13.8">
      <c r="A21" s="302">
        <v>10</v>
      </c>
      <c r="B21" s="303" t="s">
        <v>829</v>
      </c>
      <c r="C21" s="392">
        <v>789</v>
      </c>
      <c r="D21" s="393">
        <v>849</v>
      </c>
      <c r="E21" s="394"/>
      <c r="F21" s="394"/>
      <c r="G21" s="395"/>
      <c r="H21" s="395"/>
      <c r="I21" s="395">
        <v>422</v>
      </c>
      <c r="J21" s="395">
        <v>246</v>
      </c>
      <c r="K21" s="395">
        <v>360</v>
      </c>
      <c r="L21" s="306">
        <v>351</v>
      </c>
      <c r="M21" s="395">
        <v>406</v>
      </c>
      <c r="N21" s="393">
        <v>383</v>
      </c>
      <c r="O21" s="393">
        <v>439</v>
      </c>
      <c r="P21" s="393">
        <v>442</v>
      </c>
    </row>
    <row r="22" spans="1:16" ht="13.8">
      <c r="A22" s="302">
        <v>11</v>
      </c>
      <c r="B22" s="303" t="s">
        <v>830</v>
      </c>
      <c r="C22" s="392">
        <v>1732</v>
      </c>
      <c r="D22" s="393">
        <v>1710</v>
      </c>
      <c r="E22" s="394"/>
      <c r="F22" s="394"/>
      <c r="G22" s="395"/>
      <c r="H22" s="395"/>
      <c r="I22" s="395">
        <v>826</v>
      </c>
      <c r="J22" s="395">
        <v>540</v>
      </c>
      <c r="K22" s="395">
        <v>784</v>
      </c>
      <c r="L22" s="306">
        <v>964</v>
      </c>
      <c r="M22" s="395">
        <v>922</v>
      </c>
      <c r="N22" s="393">
        <v>809</v>
      </c>
      <c r="O22" s="393">
        <v>965</v>
      </c>
      <c r="P22" s="393">
        <v>916</v>
      </c>
    </row>
    <row r="23" spans="1:16" ht="13.8">
      <c r="A23" s="302">
        <v>12</v>
      </c>
      <c r="B23" s="303" t="s">
        <v>831</v>
      </c>
      <c r="C23" s="392">
        <v>1446</v>
      </c>
      <c r="D23" s="393">
        <v>1093</v>
      </c>
      <c r="E23" s="394"/>
      <c r="F23" s="394"/>
      <c r="G23" s="395"/>
      <c r="H23" s="395"/>
      <c r="I23" s="395">
        <v>476</v>
      </c>
      <c r="J23" s="395">
        <v>453</v>
      </c>
      <c r="K23" s="395">
        <v>452</v>
      </c>
      <c r="L23" s="306">
        <v>386</v>
      </c>
      <c r="M23" s="395">
        <v>265</v>
      </c>
      <c r="N23" s="393">
        <v>221</v>
      </c>
      <c r="O23" s="393">
        <v>235</v>
      </c>
      <c r="P23" s="393">
        <v>238</v>
      </c>
    </row>
    <row r="24" spans="1:16" ht="13.8">
      <c r="A24" s="302">
        <v>13</v>
      </c>
      <c r="B24" s="303" t="s">
        <v>832</v>
      </c>
      <c r="C24" s="392">
        <v>1172</v>
      </c>
      <c r="D24" s="393">
        <v>1137</v>
      </c>
      <c r="E24" s="394"/>
      <c r="F24" s="394"/>
      <c r="G24" s="395"/>
      <c r="H24" s="395"/>
      <c r="I24" s="395">
        <v>300</v>
      </c>
      <c r="J24" s="395">
        <v>182</v>
      </c>
      <c r="K24" s="395">
        <v>220</v>
      </c>
      <c r="L24" s="306">
        <v>181</v>
      </c>
      <c r="M24" s="395">
        <v>157</v>
      </c>
      <c r="N24" s="393">
        <v>176</v>
      </c>
      <c r="O24" s="393">
        <v>196</v>
      </c>
      <c r="P24" s="393">
        <v>196</v>
      </c>
    </row>
    <row r="25" spans="1:16" ht="13.8">
      <c r="A25" s="302">
        <v>14</v>
      </c>
      <c r="B25" s="303" t="s">
        <v>833</v>
      </c>
      <c r="C25" s="392">
        <v>1011</v>
      </c>
      <c r="D25" s="393">
        <v>1042</v>
      </c>
      <c r="E25" s="394"/>
      <c r="F25" s="394"/>
      <c r="G25" s="395"/>
      <c r="H25" s="395"/>
      <c r="I25" s="395">
        <v>581</v>
      </c>
      <c r="J25" s="395">
        <v>387</v>
      </c>
      <c r="K25" s="395">
        <v>407</v>
      </c>
      <c r="L25" s="306">
        <v>532</v>
      </c>
      <c r="M25" s="395">
        <v>661</v>
      </c>
      <c r="N25" s="393">
        <v>709</v>
      </c>
      <c r="O25" s="393">
        <v>615</v>
      </c>
      <c r="P25" s="393">
        <v>575</v>
      </c>
    </row>
    <row r="26" spans="1:16" ht="13.8">
      <c r="A26" s="302">
        <v>15</v>
      </c>
      <c r="B26" s="303" t="s">
        <v>834</v>
      </c>
      <c r="C26" s="392">
        <v>517</v>
      </c>
      <c r="D26" s="393">
        <v>492</v>
      </c>
      <c r="E26" s="394"/>
      <c r="F26" s="394"/>
      <c r="G26" s="395"/>
      <c r="H26" s="395"/>
      <c r="I26" s="395">
        <v>312</v>
      </c>
      <c r="J26" s="395">
        <v>256</v>
      </c>
      <c r="K26" s="395">
        <v>391</v>
      </c>
      <c r="L26" s="306">
        <v>368</v>
      </c>
      <c r="M26" s="395">
        <v>344</v>
      </c>
      <c r="N26" s="393">
        <v>440</v>
      </c>
      <c r="O26" s="393">
        <v>413</v>
      </c>
      <c r="P26" s="393">
        <v>426</v>
      </c>
    </row>
    <row r="27" spans="1:16" ht="13.8">
      <c r="A27" s="302">
        <v>16</v>
      </c>
      <c r="B27" s="303" t="s">
        <v>835</v>
      </c>
      <c r="C27" s="392">
        <v>379</v>
      </c>
      <c r="D27" s="393">
        <v>413</v>
      </c>
      <c r="E27" s="394"/>
      <c r="F27" s="394"/>
      <c r="G27" s="395"/>
      <c r="H27" s="395"/>
      <c r="I27" s="395">
        <v>185</v>
      </c>
      <c r="J27" s="395">
        <v>91</v>
      </c>
      <c r="K27" s="395">
        <v>95</v>
      </c>
      <c r="L27" s="306">
        <v>83</v>
      </c>
      <c r="M27" s="395">
        <v>57</v>
      </c>
      <c r="N27" s="393">
        <v>157</v>
      </c>
      <c r="O27" s="393">
        <v>171</v>
      </c>
      <c r="P27" s="393">
        <v>159</v>
      </c>
    </row>
    <row r="28" spans="1:16" ht="13.8">
      <c r="A28" s="302">
        <v>17</v>
      </c>
      <c r="B28" s="303" t="s">
        <v>836</v>
      </c>
      <c r="C28" s="392">
        <v>1642</v>
      </c>
      <c r="D28" s="393">
        <v>1633</v>
      </c>
      <c r="E28" s="394"/>
      <c r="F28" s="394"/>
      <c r="G28" s="395"/>
      <c r="H28" s="395"/>
      <c r="I28" s="395">
        <v>288</v>
      </c>
      <c r="J28" s="395">
        <v>136</v>
      </c>
      <c r="K28" s="395">
        <v>236</v>
      </c>
      <c r="L28" s="306">
        <v>276</v>
      </c>
      <c r="M28" s="395">
        <v>388</v>
      </c>
      <c r="N28" s="393">
        <v>532</v>
      </c>
      <c r="O28" s="393">
        <v>429</v>
      </c>
      <c r="P28" s="393">
        <v>400</v>
      </c>
    </row>
    <row r="29" spans="1:16" ht="13.8">
      <c r="A29" s="302">
        <v>18</v>
      </c>
      <c r="B29" s="303" t="s">
        <v>837</v>
      </c>
      <c r="C29" s="392">
        <v>1224</v>
      </c>
      <c r="D29" s="393">
        <v>1260</v>
      </c>
      <c r="E29" s="394"/>
      <c r="F29" s="394"/>
      <c r="G29" s="395"/>
      <c r="H29" s="395"/>
      <c r="I29" s="395">
        <v>547</v>
      </c>
      <c r="J29" s="395">
        <v>423</v>
      </c>
      <c r="K29" s="395">
        <v>396</v>
      </c>
      <c r="L29" s="306">
        <v>546</v>
      </c>
      <c r="M29" s="395">
        <v>496</v>
      </c>
      <c r="N29" s="393">
        <v>423</v>
      </c>
      <c r="O29" s="393">
        <v>629</v>
      </c>
      <c r="P29" s="393">
        <v>564</v>
      </c>
    </row>
    <row r="30" spans="1:16" ht="13.8">
      <c r="A30" s="302">
        <v>19</v>
      </c>
      <c r="B30" s="303" t="s">
        <v>838</v>
      </c>
      <c r="C30" s="392">
        <v>1817</v>
      </c>
      <c r="D30" s="393">
        <v>1773</v>
      </c>
      <c r="E30" s="394"/>
      <c r="F30" s="394"/>
      <c r="G30" s="395"/>
      <c r="H30" s="395"/>
      <c r="I30" s="395">
        <v>832</v>
      </c>
      <c r="J30" s="395">
        <v>707</v>
      </c>
      <c r="K30" s="395">
        <v>802</v>
      </c>
      <c r="L30" s="306">
        <v>826</v>
      </c>
      <c r="M30" s="395">
        <v>774</v>
      </c>
      <c r="N30" s="393">
        <v>682</v>
      </c>
      <c r="O30" s="393">
        <v>1428</v>
      </c>
      <c r="P30" s="393">
        <v>1418</v>
      </c>
    </row>
    <row r="31" spans="1:16" ht="13.8">
      <c r="A31" s="302">
        <v>20</v>
      </c>
      <c r="B31" s="303" t="s">
        <v>839</v>
      </c>
      <c r="C31" s="392">
        <v>1292</v>
      </c>
      <c r="D31" s="393">
        <v>1293</v>
      </c>
      <c r="E31" s="394"/>
      <c r="F31" s="394"/>
      <c r="G31" s="395"/>
      <c r="H31" s="395"/>
      <c r="I31" s="395">
        <v>491</v>
      </c>
      <c r="J31" s="395">
        <v>206</v>
      </c>
      <c r="K31" s="395">
        <v>427</v>
      </c>
      <c r="L31" s="306">
        <v>507</v>
      </c>
      <c r="M31" s="395">
        <v>619</v>
      </c>
      <c r="N31" s="393">
        <v>813</v>
      </c>
      <c r="O31" s="393">
        <v>963</v>
      </c>
      <c r="P31" s="393">
        <v>923</v>
      </c>
    </row>
    <row r="32" spans="1:16" ht="13.8">
      <c r="A32" s="302">
        <v>21</v>
      </c>
      <c r="B32" s="303" t="s">
        <v>840</v>
      </c>
      <c r="C32" s="392">
        <v>1592</v>
      </c>
      <c r="D32" s="393">
        <v>1525</v>
      </c>
      <c r="E32" s="394"/>
      <c r="F32" s="394"/>
      <c r="G32" s="395"/>
      <c r="H32" s="395"/>
      <c r="I32" s="395">
        <v>215</v>
      </c>
      <c r="J32" s="395">
        <v>145</v>
      </c>
      <c r="K32" s="395">
        <v>232</v>
      </c>
      <c r="L32" s="306">
        <v>234</v>
      </c>
      <c r="M32" s="395">
        <v>263</v>
      </c>
      <c r="N32" s="393">
        <v>463</v>
      </c>
      <c r="O32" s="393">
        <v>655</v>
      </c>
      <c r="P32" s="393">
        <v>652</v>
      </c>
    </row>
    <row r="33" spans="1:16" ht="13.8">
      <c r="A33" s="302">
        <v>22</v>
      </c>
      <c r="B33" s="303" t="s">
        <v>841</v>
      </c>
      <c r="C33" s="392">
        <v>707</v>
      </c>
      <c r="D33" s="393">
        <v>707</v>
      </c>
      <c r="E33" s="394"/>
      <c r="F33" s="394"/>
      <c r="G33" s="395"/>
      <c r="H33" s="395"/>
      <c r="I33" s="395">
        <v>399</v>
      </c>
      <c r="J33" s="395">
        <v>309</v>
      </c>
      <c r="K33" s="395">
        <v>352</v>
      </c>
      <c r="L33" s="306">
        <v>356</v>
      </c>
      <c r="M33" s="395">
        <v>294</v>
      </c>
      <c r="N33" s="393">
        <v>385</v>
      </c>
      <c r="O33" s="393">
        <v>485</v>
      </c>
      <c r="P33" s="393">
        <v>485</v>
      </c>
    </row>
    <row r="34" spans="1:16" ht="13.8">
      <c r="A34" s="302">
        <v>23</v>
      </c>
      <c r="B34" s="303" t="s">
        <v>842</v>
      </c>
      <c r="C34" s="392">
        <v>1593</v>
      </c>
      <c r="D34" s="393">
        <v>1452</v>
      </c>
      <c r="E34" s="396"/>
      <c r="F34" s="395"/>
      <c r="G34" s="395"/>
      <c r="H34" s="395"/>
      <c r="I34" s="395">
        <v>836</v>
      </c>
      <c r="J34" s="395">
        <v>667</v>
      </c>
      <c r="K34" s="395">
        <v>791</v>
      </c>
      <c r="L34" s="306">
        <v>572</v>
      </c>
      <c r="M34" s="395">
        <v>473</v>
      </c>
      <c r="N34" s="393">
        <v>464</v>
      </c>
      <c r="O34" s="393">
        <v>499</v>
      </c>
      <c r="P34" s="393">
        <v>510</v>
      </c>
    </row>
    <row r="35" spans="1:16" ht="13.8">
      <c r="A35" s="302">
        <v>24</v>
      </c>
      <c r="B35" s="303" t="s">
        <v>843</v>
      </c>
      <c r="C35" s="392">
        <v>1523</v>
      </c>
      <c r="D35" s="393">
        <v>986</v>
      </c>
      <c r="E35" s="396"/>
      <c r="F35" s="395"/>
      <c r="G35" s="395"/>
      <c r="H35" s="395"/>
      <c r="I35" s="395">
        <v>393</v>
      </c>
      <c r="J35" s="395">
        <v>236</v>
      </c>
      <c r="K35" s="395">
        <v>210</v>
      </c>
      <c r="L35" s="306">
        <v>148</v>
      </c>
      <c r="M35" s="395">
        <v>225</v>
      </c>
      <c r="N35" s="393">
        <v>286</v>
      </c>
      <c r="O35" s="393">
        <v>301</v>
      </c>
      <c r="P35" s="393">
        <v>287</v>
      </c>
    </row>
    <row r="36" spans="1:16" ht="13.8">
      <c r="A36" s="302">
        <v>25</v>
      </c>
      <c r="B36" s="303" t="s">
        <v>844</v>
      </c>
      <c r="C36" s="392">
        <v>984</v>
      </c>
      <c r="D36" s="393">
        <v>733</v>
      </c>
      <c r="E36" s="396"/>
      <c r="F36" s="395"/>
      <c r="G36" s="395"/>
      <c r="H36" s="395"/>
      <c r="I36" s="395">
        <v>207</v>
      </c>
      <c r="J36" s="395">
        <v>68</v>
      </c>
      <c r="K36" s="395">
        <v>118</v>
      </c>
      <c r="L36" s="306">
        <v>198</v>
      </c>
      <c r="M36" s="395">
        <v>326</v>
      </c>
      <c r="N36" s="393">
        <v>307</v>
      </c>
      <c r="O36" s="393">
        <v>282</v>
      </c>
      <c r="P36" s="393">
        <v>319</v>
      </c>
    </row>
    <row r="37" spans="1:16" ht="13.8">
      <c r="A37" s="302">
        <v>26</v>
      </c>
      <c r="B37" s="303" t="s">
        <v>845</v>
      </c>
      <c r="C37" s="392">
        <v>2085</v>
      </c>
      <c r="D37" s="393">
        <v>1911</v>
      </c>
      <c r="E37" s="396"/>
      <c r="F37" s="395"/>
      <c r="G37" s="395"/>
      <c r="H37" s="395"/>
      <c r="I37" s="395">
        <v>860</v>
      </c>
      <c r="J37" s="395">
        <v>642</v>
      </c>
      <c r="K37" s="395">
        <v>808</v>
      </c>
      <c r="L37" s="306">
        <v>730</v>
      </c>
      <c r="M37" s="395">
        <v>958</v>
      </c>
      <c r="N37" s="393">
        <v>904</v>
      </c>
      <c r="O37" s="393">
        <v>1257</v>
      </c>
      <c r="P37" s="393">
        <v>1257</v>
      </c>
    </row>
    <row r="38" spans="1:16" ht="13.8">
      <c r="A38" s="302">
        <v>27</v>
      </c>
      <c r="B38" s="303" t="s">
        <v>846</v>
      </c>
      <c r="C38" s="392">
        <v>1354</v>
      </c>
      <c r="D38" s="393">
        <v>1355</v>
      </c>
      <c r="E38" s="396"/>
      <c r="F38" s="395"/>
      <c r="G38" s="395"/>
      <c r="H38" s="395"/>
      <c r="I38" s="395">
        <v>52</v>
      </c>
      <c r="J38" s="395">
        <v>163</v>
      </c>
      <c r="K38" s="395">
        <v>280</v>
      </c>
      <c r="L38" s="306">
        <v>298</v>
      </c>
      <c r="M38" s="395">
        <v>283</v>
      </c>
      <c r="N38" s="393">
        <v>628</v>
      </c>
      <c r="O38" s="393">
        <v>679</v>
      </c>
      <c r="P38" s="393">
        <v>648</v>
      </c>
    </row>
    <row r="39" spans="1:16" ht="13.8">
      <c r="A39" s="302">
        <v>28</v>
      </c>
      <c r="B39" s="303" t="s">
        <v>847</v>
      </c>
      <c r="C39" s="392">
        <v>2016</v>
      </c>
      <c r="D39" s="393">
        <v>2055</v>
      </c>
      <c r="E39" s="396"/>
      <c r="F39" s="395"/>
      <c r="G39" s="395"/>
      <c r="H39" s="395"/>
      <c r="I39" s="395">
        <v>502</v>
      </c>
      <c r="J39" s="395">
        <v>225</v>
      </c>
      <c r="K39" s="395">
        <v>865</v>
      </c>
      <c r="L39" s="306">
        <v>1313</v>
      </c>
      <c r="M39" s="395">
        <v>1738</v>
      </c>
      <c r="N39" s="393">
        <v>2048</v>
      </c>
      <c r="O39" s="393">
        <v>2074</v>
      </c>
      <c r="P39" s="393">
        <v>2043</v>
      </c>
    </row>
    <row r="40" spans="1:16" ht="13.8">
      <c r="A40" s="302">
        <v>29</v>
      </c>
      <c r="B40" s="303" t="s">
        <v>848</v>
      </c>
      <c r="C40" s="392">
        <v>1492</v>
      </c>
      <c r="D40" s="393">
        <v>1320</v>
      </c>
      <c r="E40" s="396"/>
      <c r="F40" s="395"/>
      <c r="G40" s="395"/>
      <c r="H40" s="395"/>
      <c r="I40" s="395">
        <v>567</v>
      </c>
      <c r="J40" s="395">
        <v>339</v>
      </c>
      <c r="K40" s="395">
        <v>297</v>
      </c>
      <c r="L40" s="306">
        <v>237</v>
      </c>
      <c r="M40" s="395">
        <v>170</v>
      </c>
      <c r="N40" s="393">
        <v>224</v>
      </c>
      <c r="O40" s="393">
        <v>412</v>
      </c>
      <c r="P40" s="393">
        <v>428</v>
      </c>
    </row>
    <row r="41" spans="1:16" ht="13.8">
      <c r="A41" s="302">
        <v>30</v>
      </c>
      <c r="B41" s="303" t="s">
        <v>849</v>
      </c>
      <c r="C41" s="392">
        <v>2416</v>
      </c>
      <c r="D41" s="393">
        <v>2413</v>
      </c>
      <c r="E41" s="396"/>
      <c r="F41" s="395"/>
      <c r="G41" s="395"/>
      <c r="H41" s="395"/>
      <c r="I41" s="395">
        <v>1335</v>
      </c>
      <c r="J41" s="395">
        <v>1003</v>
      </c>
      <c r="K41" s="395">
        <v>941</v>
      </c>
      <c r="L41" s="306">
        <v>809</v>
      </c>
      <c r="M41" s="395">
        <v>857</v>
      </c>
      <c r="N41" s="393">
        <v>781</v>
      </c>
      <c r="O41" s="393">
        <v>759</v>
      </c>
      <c r="P41" s="393">
        <v>744</v>
      </c>
    </row>
    <row r="42" spans="1:16" ht="13.8">
      <c r="A42" s="302">
        <v>31</v>
      </c>
      <c r="B42" s="303" t="s">
        <v>850</v>
      </c>
      <c r="C42" s="392">
        <v>2411</v>
      </c>
      <c r="D42" s="393">
        <v>2038</v>
      </c>
      <c r="E42" s="396"/>
      <c r="F42" s="395"/>
      <c r="G42" s="395"/>
      <c r="H42" s="395"/>
      <c r="I42" s="395">
        <v>838</v>
      </c>
      <c r="J42" s="395">
        <v>406</v>
      </c>
      <c r="K42" s="395">
        <v>445</v>
      </c>
      <c r="L42" s="306">
        <v>343</v>
      </c>
      <c r="M42" s="395">
        <v>220</v>
      </c>
      <c r="N42" s="393">
        <v>218</v>
      </c>
      <c r="O42" s="393">
        <v>347</v>
      </c>
      <c r="P42" s="393">
        <v>325</v>
      </c>
    </row>
    <row r="43" spans="1:16" ht="13.8">
      <c r="A43" s="302">
        <v>32</v>
      </c>
      <c r="B43" s="303" t="s">
        <v>851</v>
      </c>
      <c r="C43" s="392">
        <v>1478</v>
      </c>
      <c r="D43" s="393">
        <v>1467</v>
      </c>
      <c r="E43" s="396"/>
      <c r="F43" s="395"/>
      <c r="G43" s="395"/>
      <c r="H43" s="395"/>
      <c r="I43" s="395">
        <v>364</v>
      </c>
      <c r="J43" s="395">
        <v>443</v>
      </c>
      <c r="K43" s="395">
        <v>653</v>
      </c>
      <c r="L43" s="306">
        <v>776</v>
      </c>
      <c r="M43" s="395">
        <v>842</v>
      </c>
      <c r="N43" s="393">
        <v>218</v>
      </c>
      <c r="O43" s="393">
        <v>1076</v>
      </c>
      <c r="P43" s="393">
        <v>1031</v>
      </c>
    </row>
    <row r="44" spans="1:16" ht="13.8">
      <c r="A44" s="304"/>
      <c r="B44" s="305" t="s">
        <v>84</v>
      </c>
      <c r="C44" s="442">
        <f>SUM(C12:C43)</f>
        <v>43205</v>
      </c>
      <c r="D44" s="442">
        <f t="shared" ref="D44:M44" si="0">SUM(D12:D43)</f>
        <v>41365</v>
      </c>
      <c r="E44" s="442">
        <f t="shared" si="0"/>
        <v>0</v>
      </c>
      <c r="F44" s="442">
        <f t="shared" si="0"/>
        <v>0</v>
      </c>
      <c r="G44" s="442">
        <f t="shared" si="0"/>
        <v>0</v>
      </c>
      <c r="H44" s="442">
        <f t="shared" si="0"/>
        <v>0</v>
      </c>
      <c r="I44" s="442">
        <f t="shared" si="0"/>
        <v>16883</v>
      </c>
      <c r="J44" s="442">
        <f t="shared" si="0"/>
        <v>12468</v>
      </c>
      <c r="K44" s="442">
        <f t="shared" si="0"/>
        <v>15314</v>
      </c>
      <c r="L44" s="442">
        <f t="shared" si="0"/>
        <v>16150</v>
      </c>
      <c r="M44" s="442">
        <f t="shared" si="0"/>
        <v>16947</v>
      </c>
      <c r="N44" s="442">
        <f t="shared" ref="N44:P44" si="1">SUM(N12:N43)</f>
        <v>17248</v>
      </c>
      <c r="O44" s="442">
        <f t="shared" si="1"/>
        <v>21956</v>
      </c>
      <c r="P44" s="442">
        <f t="shared" si="1"/>
        <v>21223</v>
      </c>
    </row>
    <row r="45" spans="1:16" ht="13.8">
      <c r="A45" s="486"/>
      <c r="B45" s="487"/>
      <c r="C45" s="493"/>
      <c r="D45" s="493"/>
      <c r="E45" s="493"/>
      <c r="F45" s="493"/>
      <c r="G45" s="493"/>
      <c r="H45" s="493"/>
      <c r="I45" s="493"/>
      <c r="J45" s="493"/>
      <c r="K45" s="493"/>
      <c r="L45" s="493"/>
      <c r="M45" s="493"/>
    </row>
    <row r="46" spans="1:16" ht="12.75" customHeight="1">
      <c r="H46" s="199"/>
      <c r="I46" s="859" t="s">
        <v>1026</v>
      </c>
      <c r="J46" s="859"/>
      <c r="K46" s="859"/>
      <c r="L46" s="859"/>
      <c r="M46" s="859"/>
    </row>
    <row r="47" spans="1:16" ht="15" customHeight="1">
      <c r="H47" s="199"/>
      <c r="I47" s="779" t="s">
        <v>1010</v>
      </c>
      <c r="J47" s="779"/>
      <c r="K47" s="779"/>
      <c r="L47" s="779"/>
      <c r="M47" s="779"/>
    </row>
    <row r="48" spans="1:16">
      <c r="H48" s="199"/>
      <c r="I48" s="199"/>
      <c r="J48" s="199"/>
      <c r="K48" s="199"/>
      <c r="L48" s="199"/>
      <c r="M48" s="199"/>
    </row>
    <row r="49" spans="8:13">
      <c r="H49" s="891" t="s">
        <v>1025</v>
      </c>
      <c r="I49" s="891"/>
      <c r="J49" s="190"/>
      <c r="K49" s="190"/>
    </row>
    <row r="50" spans="8:13" ht="15">
      <c r="I50" s="816" t="s">
        <v>1027</v>
      </c>
      <c r="J50" s="816"/>
      <c r="K50" s="816"/>
      <c r="L50" s="816"/>
      <c r="M50" s="816"/>
    </row>
  </sheetData>
  <mergeCells count="14">
    <mergeCell ref="I50:M50"/>
    <mergeCell ref="I47:M47"/>
    <mergeCell ref="I46:M46"/>
    <mergeCell ref="A2:P2"/>
    <mergeCell ref="H49:I49"/>
    <mergeCell ref="L1:M1"/>
    <mergeCell ref="H1:I1"/>
    <mergeCell ref="A9:A10"/>
    <mergeCell ref="B9:B10"/>
    <mergeCell ref="C9:C10"/>
    <mergeCell ref="D9:D10"/>
    <mergeCell ref="E9:P9"/>
    <mergeCell ref="A4:P4"/>
    <mergeCell ref="A3:P3"/>
  </mergeCells>
  <printOptions horizontalCentered="1"/>
  <pageMargins left="0.70866141732283472" right="0.70866141732283472" top="0.23622047244094491" bottom="0" header="0.31496062992125984" footer="0.31496062992125984"/>
  <pageSetup paperSize="9" scale="78"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SheetLayoutView="80" workbookViewId="0">
      <selection activeCell="L1" sqref="L1:M1"/>
    </sheetView>
  </sheetViews>
  <sheetFormatPr defaultRowHeight="13.2"/>
  <cols>
    <col min="1" max="1" width="4.6640625" customWidth="1"/>
    <col min="2" max="2" width="16.44140625" customWidth="1"/>
    <col min="4" max="4" width="8.44140625" customWidth="1"/>
    <col min="5" max="5" width="12.88671875" customWidth="1"/>
    <col min="6" max="6" width="16" customWidth="1"/>
    <col min="7" max="7" width="15.33203125" customWidth="1"/>
    <col min="8" max="8" width="17" customWidth="1"/>
    <col min="9" max="9" width="18" customWidth="1"/>
    <col min="10" max="10" width="11.109375" customWidth="1"/>
    <col min="11" max="11" width="12.6640625" customWidth="1"/>
    <col min="12" max="12" width="11.44140625" customWidth="1"/>
    <col min="13" max="13" width="15.44140625" customWidth="1"/>
  </cols>
  <sheetData>
    <row r="1" spans="1:16" ht="16.2">
      <c r="C1" s="775" t="s">
        <v>0</v>
      </c>
      <c r="D1" s="775"/>
      <c r="E1" s="775"/>
      <c r="F1" s="775"/>
      <c r="G1" s="775"/>
      <c r="H1" s="775"/>
      <c r="I1" s="775"/>
      <c r="J1" s="208"/>
      <c r="K1" s="208"/>
      <c r="L1" s="999" t="s">
        <v>542</v>
      </c>
      <c r="M1" s="999"/>
      <c r="N1" s="208"/>
      <c r="O1" s="208"/>
      <c r="P1" s="208"/>
    </row>
    <row r="2" spans="1:16" ht="22.2">
      <c r="B2" s="776" t="s">
        <v>652</v>
      </c>
      <c r="C2" s="776"/>
      <c r="D2" s="776"/>
      <c r="E2" s="776"/>
      <c r="F2" s="776"/>
      <c r="G2" s="776"/>
      <c r="H2" s="776"/>
      <c r="I2" s="776"/>
      <c r="J2" s="776"/>
      <c r="K2" s="776"/>
      <c r="L2" s="776"/>
      <c r="M2" s="209"/>
      <c r="N2" s="209"/>
      <c r="O2" s="209"/>
      <c r="P2" s="209"/>
    </row>
    <row r="3" spans="1:16" ht="22.2">
      <c r="C3" s="179"/>
      <c r="D3" s="179"/>
      <c r="E3" s="179"/>
      <c r="F3" s="179"/>
      <c r="G3" s="179"/>
      <c r="H3" s="179"/>
      <c r="I3" s="179"/>
      <c r="J3" s="179"/>
      <c r="K3" s="179"/>
      <c r="L3" s="179"/>
      <c r="M3" s="179"/>
      <c r="N3" s="209"/>
      <c r="O3" s="209"/>
      <c r="P3" s="209"/>
    </row>
    <row r="4" spans="1:16" ht="20.25" customHeight="1">
      <c r="A4" s="1006" t="s">
        <v>541</v>
      </c>
      <c r="B4" s="1006"/>
      <c r="C4" s="1006"/>
      <c r="D4" s="1006"/>
      <c r="E4" s="1006"/>
      <c r="F4" s="1006"/>
      <c r="G4" s="1006"/>
      <c r="H4" s="1006"/>
      <c r="I4" s="1006"/>
      <c r="J4" s="1006"/>
      <c r="K4" s="1006"/>
      <c r="L4" s="1006"/>
      <c r="M4" s="1006"/>
    </row>
    <row r="5" spans="1:16" ht="20.25" customHeight="1">
      <c r="A5" s="1008" t="s">
        <v>936</v>
      </c>
      <c r="B5" s="1008"/>
      <c r="C5" s="1008"/>
      <c r="D5" s="1008"/>
      <c r="E5" s="1008"/>
      <c r="F5" s="1008"/>
      <c r="G5" s="1008"/>
      <c r="H5" s="778" t="s">
        <v>981</v>
      </c>
      <c r="I5" s="778"/>
      <c r="J5" s="778"/>
      <c r="K5" s="778"/>
      <c r="L5" s="778"/>
      <c r="M5" s="778"/>
      <c r="N5" s="87"/>
    </row>
    <row r="6" spans="1:16" ht="15" customHeight="1">
      <c r="A6" s="864" t="s">
        <v>69</v>
      </c>
      <c r="B6" s="864" t="s">
        <v>294</v>
      </c>
      <c r="C6" s="1009" t="s">
        <v>426</v>
      </c>
      <c r="D6" s="1010"/>
      <c r="E6" s="1010"/>
      <c r="F6" s="1010"/>
      <c r="G6" s="1011"/>
      <c r="H6" s="862" t="s">
        <v>423</v>
      </c>
      <c r="I6" s="862"/>
      <c r="J6" s="862"/>
      <c r="K6" s="862"/>
      <c r="L6" s="862"/>
      <c r="M6" s="864" t="s">
        <v>295</v>
      </c>
    </row>
    <row r="7" spans="1:16" ht="12.75" customHeight="1">
      <c r="A7" s="865"/>
      <c r="B7" s="865"/>
      <c r="C7" s="1012"/>
      <c r="D7" s="1013"/>
      <c r="E7" s="1013"/>
      <c r="F7" s="1013"/>
      <c r="G7" s="1014"/>
      <c r="H7" s="862"/>
      <c r="I7" s="862"/>
      <c r="J7" s="862"/>
      <c r="K7" s="862"/>
      <c r="L7" s="862"/>
      <c r="M7" s="865"/>
    </row>
    <row r="8" spans="1:16" ht="5.25" customHeight="1">
      <c r="A8" s="865"/>
      <c r="B8" s="865"/>
      <c r="C8" s="1012"/>
      <c r="D8" s="1013"/>
      <c r="E8" s="1013"/>
      <c r="F8" s="1013"/>
      <c r="G8" s="1014"/>
      <c r="H8" s="862"/>
      <c r="I8" s="862"/>
      <c r="J8" s="862"/>
      <c r="K8" s="862"/>
      <c r="L8" s="862"/>
      <c r="M8" s="865"/>
    </row>
    <row r="9" spans="1:16" ht="68.25" customHeight="1">
      <c r="A9" s="866"/>
      <c r="B9" s="866"/>
      <c r="C9" s="572" t="s">
        <v>296</v>
      </c>
      <c r="D9" s="572" t="s">
        <v>297</v>
      </c>
      <c r="E9" s="572" t="s">
        <v>298</v>
      </c>
      <c r="F9" s="572" t="s">
        <v>299</v>
      </c>
      <c r="G9" s="572" t="s">
        <v>300</v>
      </c>
      <c r="H9" s="573" t="s">
        <v>422</v>
      </c>
      <c r="I9" s="573" t="s">
        <v>427</v>
      </c>
      <c r="J9" s="573" t="s">
        <v>424</v>
      </c>
      <c r="K9" s="573" t="s">
        <v>425</v>
      </c>
      <c r="L9" s="573" t="s">
        <v>42</v>
      </c>
      <c r="M9" s="866"/>
    </row>
    <row r="10" spans="1:16" ht="14.4">
      <c r="A10" s="214">
        <v>1</v>
      </c>
      <c r="B10" s="214">
        <v>2</v>
      </c>
      <c r="C10" s="214">
        <v>3</v>
      </c>
      <c r="D10" s="214">
        <v>4</v>
      </c>
      <c r="E10" s="214">
        <v>5</v>
      </c>
      <c r="F10" s="214">
        <v>6</v>
      </c>
      <c r="G10" s="214">
        <v>7</v>
      </c>
      <c r="H10" s="214">
        <v>8</v>
      </c>
      <c r="I10" s="214">
        <v>9</v>
      </c>
      <c r="J10" s="214">
        <v>10</v>
      </c>
      <c r="K10" s="214">
        <v>11</v>
      </c>
      <c r="L10" s="214">
        <v>12</v>
      </c>
      <c r="M10" s="214">
        <v>13</v>
      </c>
    </row>
    <row r="11" spans="1:16" ht="15" customHeight="1">
      <c r="A11" s="302"/>
      <c r="B11" s="303"/>
      <c r="C11" s="1015" t="s">
        <v>855</v>
      </c>
      <c r="D11" s="1016"/>
      <c r="E11" s="1016"/>
      <c r="F11" s="1016"/>
      <c r="G11" s="1016"/>
      <c r="H11" s="1016"/>
      <c r="I11" s="1016"/>
      <c r="J11" s="1016"/>
      <c r="K11" s="1016"/>
      <c r="L11" s="1016"/>
      <c r="M11" s="1017"/>
    </row>
    <row r="12" spans="1:16" ht="15" customHeight="1">
      <c r="A12" s="302"/>
      <c r="B12" s="303"/>
      <c r="C12" s="1018"/>
      <c r="D12" s="1019"/>
      <c r="E12" s="1019"/>
      <c r="F12" s="1019"/>
      <c r="G12" s="1019"/>
      <c r="H12" s="1019"/>
      <c r="I12" s="1019"/>
      <c r="J12" s="1019"/>
      <c r="K12" s="1019"/>
      <c r="L12" s="1019"/>
      <c r="M12" s="1020"/>
    </row>
    <row r="13" spans="1:16" ht="15" customHeight="1">
      <c r="A13" s="302"/>
      <c r="B13" s="303"/>
      <c r="C13" s="1018"/>
      <c r="D13" s="1019"/>
      <c r="E13" s="1019"/>
      <c r="F13" s="1019"/>
      <c r="G13" s="1019"/>
      <c r="H13" s="1019"/>
      <c r="I13" s="1019"/>
      <c r="J13" s="1019"/>
      <c r="K13" s="1019"/>
      <c r="L13" s="1019"/>
      <c r="M13" s="1020"/>
    </row>
    <row r="14" spans="1:16" ht="15" customHeight="1">
      <c r="A14" s="302"/>
      <c r="B14" s="303"/>
      <c r="C14" s="1018"/>
      <c r="D14" s="1019"/>
      <c r="E14" s="1019"/>
      <c r="F14" s="1019"/>
      <c r="G14" s="1019"/>
      <c r="H14" s="1019"/>
      <c r="I14" s="1019"/>
      <c r="J14" s="1019"/>
      <c r="K14" s="1019"/>
      <c r="L14" s="1019"/>
      <c r="M14" s="1020"/>
    </row>
    <row r="15" spans="1:16" ht="15" customHeight="1">
      <c r="A15" s="302"/>
      <c r="B15" s="303"/>
      <c r="C15" s="1018"/>
      <c r="D15" s="1019"/>
      <c r="E15" s="1019"/>
      <c r="F15" s="1019"/>
      <c r="G15" s="1019"/>
      <c r="H15" s="1019"/>
      <c r="I15" s="1019"/>
      <c r="J15" s="1019"/>
      <c r="K15" s="1019"/>
      <c r="L15" s="1019"/>
      <c r="M15" s="1020"/>
    </row>
    <row r="16" spans="1:16" ht="15" customHeight="1">
      <c r="A16" s="302"/>
      <c r="B16" s="303"/>
      <c r="C16" s="1018"/>
      <c r="D16" s="1019"/>
      <c r="E16" s="1019"/>
      <c r="F16" s="1019"/>
      <c r="G16" s="1019"/>
      <c r="H16" s="1019"/>
      <c r="I16" s="1019"/>
      <c r="J16" s="1019"/>
      <c r="K16" s="1019"/>
      <c r="L16" s="1019"/>
      <c r="M16" s="1020"/>
    </row>
    <row r="17" spans="1:13">
      <c r="A17" s="304"/>
      <c r="B17" s="305"/>
      <c r="C17" s="1021"/>
      <c r="D17" s="1022"/>
      <c r="E17" s="1022"/>
      <c r="F17" s="1022"/>
      <c r="G17" s="1022"/>
      <c r="H17" s="1022"/>
      <c r="I17" s="1022"/>
      <c r="J17" s="1022"/>
      <c r="K17" s="1022"/>
      <c r="L17" s="1022"/>
      <c r="M17" s="1023"/>
    </row>
    <row r="18" spans="1:13" ht="16.5" customHeight="1">
      <c r="B18" s="218"/>
      <c r="C18" s="1007"/>
      <c r="D18" s="1007"/>
      <c r="E18" s="1007"/>
      <c r="F18" s="1007"/>
    </row>
    <row r="20" spans="1:13">
      <c r="A20" s="185"/>
      <c r="B20" s="185"/>
      <c r="C20" s="185"/>
      <c r="D20" s="185"/>
      <c r="G20" s="859"/>
      <c r="H20" s="859"/>
      <c r="I20" s="186"/>
      <c r="J20" s="186"/>
      <c r="K20" s="859" t="s">
        <v>1026</v>
      </c>
      <c r="L20" s="859"/>
      <c r="M20" s="859"/>
    </row>
    <row r="21" spans="1:13" ht="15" customHeight="1">
      <c r="A21" s="185"/>
      <c r="B21" s="185"/>
      <c r="C21" s="185"/>
      <c r="D21" s="185"/>
      <c r="G21" s="199"/>
      <c r="H21" s="199"/>
      <c r="I21" s="199"/>
      <c r="J21" s="199"/>
      <c r="K21" s="779" t="s">
        <v>1010</v>
      </c>
      <c r="L21" s="779"/>
      <c r="M21" s="779"/>
    </row>
    <row r="22" spans="1:13" ht="15" customHeight="1">
      <c r="A22" s="185"/>
      <c r="B22" s="185"/>
      <c r="C22" s="185"/>
      <c r="D22" s="185"/>
      <c r="G22" s="199"/>
      <c r="H22" s="199"/>
      <c r="I22" s="199" t="s">
        <v>1025</v>
      </c>
      <c r="J22" s="199"/>
      <c r="K22" s="199"/>
      <c r="L22" s="199"/>
      <c r="M22" s="199"/>
    </row>
    <row r="23" spans="1:13">
      <c r="A23" s="185"/>
      <c r="C23" s="185"/>
      <c r="D23" s="185"/>
      <c r="G23" s="891"/>
      <c r="H23" s="891"/>
      <c r="I23" s="478"/>
      <c r="J23" s="187"/>
      <c r="K23" s="187"/>
      <c r="L23" s="187"/>
    </row>
    <row r="24" spans="1:13" ht="15">
      <c r="K24" s="645" t="s">
        <v>1028</v>
      </c>
      <c r="L24" s="645"/>
      <c r="M24" s="645"/>
    </row>
  </sheetData>
  <mergeCells count="18">
    <mergeCell ref="K20:M20"/>
    <mergeCell ref="K24:M24"/>
    <mergeCell ref="B2:L2"/>
    <mergeCell ref="L1:M1"/>
    <mergeCell ref="C1:I1"/>
    <mergeCell ref="A4:M4"/>
    <mergeCell ref="G23:H23"/>
    <mergeCell ref="C18:F18"/>
    <mergeCell ref="G20:H20"/>
    <mergeCell ref="H6:L8"/>
    <mergeCell ref="H5:M5"/>
    <mergeCell ref="A5:G5"/>
    <mergeCell ref="M6:M9"/>
    <mergeCell ref="A6:A9"/>
    <mergeCell ref="B6:B9"/>
    <mergeCell ref="C6:G8"/>
    <mergeCell ref="K21:M21"/>
    <mergeCell ref="C11:M17"/>
  </mergeCells>
  <printOptions horizontalCentered="1"/>
  <pageMargins left="0.70866141732283472" right="0.70866141732283472" top="0.23622047244094491" bottom="0" header="0.31496062992125984" footer="0.31496062992125984"/>
  <pageSetup paperSize="9" scale="79" orientation="landscape" r:id="rId1"/>
  <colBreaks count="1" manualBreakCount="1">
    <brk id="13"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opLeftCell="A13" zoomScaleSheetLayoutView="63" workbookViewId="0">
      <selection activeCell="D49" sqref="D49"/>
    </sheetView>
  </sheetViews>
  <sheetFormatPr defaultRowHeight="13.2"/>
  <cols>
    <col min="1" max="1" width="23.33203125" customWidth="1"/>
    <col min="2" max="2" width="29" customWidth="1"/>
    <col min="3" max="3" width="30" customWidth="1"/>
    <col min="4" max="4" width="27.88671875" customWidth="1"/>
    <col min="5" max="5" width="19.44140625" customWidth="1"/>
    <col min="6" max="6" width="17.44140625" customWidth="1"/>
  </cols>
  <sheetData>
    <row r="1" spans="1:12" ht="16.2">
      <c r="A1" s="775" t="s">
        <v>0</v>
      </c>
      <c r="B1" s="775"/>
      <c r="C1" s="775"/>
      <c r="D1" s="775"/>
      <c r="E1" s="775"/>
      <c r="F1" s="219" t="s">
        <v>544</v>
      </c>
      <c r="G1" s="208"/>
      <c r="H1" s="208"/>
      <c r="I1" s="208"/>
      <c r="J1" s="208"/>
      <c r="K1" s="208"/>
      <c r="L1" s="208"/>
    </row>
    <row r="2" spans="1:12" ht="22.2">
      <c r="A2" s="776" t="s">
        <v>652</v>
      </c>
      <c r="B2" s="776"/>
      <c r="C2" s="776"/>
      <c r="D2" s="776"/>
      <c r="E2" s="776"/>
      <c r="F2" s="776"/>
      <c r="G2" s="209"/>
      <c r="H2" s="209"/>
      <c r="I2" s="209"/>
      <c r="J2" s="209"/>
      <c r="K2" s="209"/>
      <c r="L2" s="209"/>
    </row>
    <row r="3" spans="1:12">
      <c r="A3" s="141"/>
      <c r="B3" s="141"/>
      <c r="C3" s="141"/>
      <c r="D3" s="141"/>
      <c r="E3" s="141"/>
      <c r="F3" s="141"/>
    </row>
    <row r="4" spans="1:12" ht="18">
      <c r="A4" s="1025" t="s">
        <v>543</v>
      </c>
      <c r="B4" s="1025"/>
      <c r="C4" s="1025"/>
      <c r="D4" s="1025"/>
      <c r="E4" s="1025"/>
      <c r="F4" s="1025"/>
      <c r="G4" s="1025"/>
    </row>
    <row r="5" spans="1:12" ht="18">
      <c r="A5" s="181" t="s">
        <v>938</v>
      </c>
      <c r="B5" s="220"/>
      <c r="C5" s="220"/>
      <c r="D5" s="220"/>
      <c r="E5" s="220"/>
      <c r="F5" s="220"/>
      <c r="G5" s="220"/>
    </row>
    <row r="6" spans="1:12" ht="15.6">
      <c r="A6" s="221"/>
      <c r="B6" s="222" t="s">
        <v>324</v>
      </c>
      <c r="C6" s="222" t="s">
        <v>325</v>
      </c>
      <c r="D6" s="222" t="s">
        <v>326</v>
      </c>
      <c r="E6" s="223"/>
      <c r="F6" s="223"/>
    </row>
    <row r="7" spans="1:12" ht="82.8">
      <c r="A7" s="224" t="s">
        <v>327</v>
      </c>
      <c r="B7" s="224" t="s">
        <v>1020</v>
      </c>
      <c r="C7" s="224"/>
      <c r="D7" s="224"/>
      <c r="E7" s="223"/>
      <c r="F7" s="223"/>
    </row>
    <row r="8" spans="1:12" ht="13.5" customHeight="1">
      <c r="A8" s="224" t="s">
        <v>328</v>
      </c>
      <c r="B8" s="224" t="s">
        <v>872</v>
      </c>
      <c r="C8" s="224"/>
      <c r="D8" s="224"/>
      <c r="E8" s="223"/>
      <c r="F8" s="223"/>
    </row>
    <row r="9" spans="1:12" ht="33" customHeight="1">
      <c r="A9" s="224" t="s">
        <v>329</v>
      </c>
      <c r="B9" s="224" t="s">
        <v>873</v>
      </c>
      <c r="C9" s="1027" t="s">
        <v>874</v>
      </c>
      <c r="D9" s="1028"/>
      <c r="E9" s="223"/>
      <c r="F9" s="223"/>
    </row>
    <row r="10" spans="1:12" ht="173.25" customHeight="1">
      <c r="A10" s="224" t="s">
        <v>330</v>
      </c>
      <c r="B10" s="224"/>
      <c r="C10" s="1027" t="s">
        <v>875</v>
      </c>
      <c r="D10" s="1028"/>
      <c r="E10" s="223"/>
      <c r="F10" s="223"/>
    </row>
    <row r="11" spans="1:12" ht="13.5" customHeight="1">
      <c r="A11" s="225" t="s">
        <v>331</v>
      </c>
      <c r="B11" s="224" t="s">
        <v>876</v>
      </c>
      <c r="C11" s="224"/>
      <c r="D11" s="224"/>
      <c r="E11" s="223"/>
      <c r="F11" s="223"/>
    </row>
    <row r="12" spans="1:12" ht="13.5" customHeight="1">
      <c r="A12" s="225" t="s">
        <v>332</v>
      </c>
      <c r="B12" s="224"/>
      <c r="C12" s="224"/>
      <c r="D12" s="224"/>
      <c r="E12" s="223"/>
      <c r="F12" s="223"/>
    </row>
    <row r="13" spans="1:12" ht="13.5" customHeight="1">
      <c r="A13" s="225" t="s">
        <v>333</v>
      </c>
      <c r="B13" s="313" t="s">
        <v>877</v>
      </c>
      <c r="C13" s="224"/>
      <c r="D13" s="224"/>
      <c r="E13" s="223"/>
      <c r="F13" s="223"/>
    </row>
    <row r="14" spans="1:12" ht="13.5" customHeight="1">
      <c r="A14" s="225" t="s">
        <v>334</v>
      </c>
      <c r="B14" s="224"/>
      <c r="C14" s="224"/>
      <c r="D14" s="224"/>
      <c r="E14" s="223"/>
      <c r="F14" s="223"/>
    </row>
    <row r="15" spans="1:12" ht="13.5" customHeight="1">
      <c r="A15" s="225" t="s">
        <v>335</v>
      </c>
      <c r="B15" s="224"/>
      <c r="C15" s="224"/>
      <c r="D15" s="224"/>
      <c r="E15" s="223"/>
      <c r="F15" s="223"/>
    </row>
    <row r="16" spans="1:12" ht="13.5" customHeight="1">
      <c r="A16" s="225" t="s">
        <v>336</v>
      </c>
      <c r="B16" s="224"/>
      <c r="C16" s="224"/>
      <c r="D16" s="224"/>
      <c r="E16" s="223"/>
      <c r="F16" s="223"/>
    </row>
    <row r="17" spans="1:7" ht="13.5" customHeight="1">
      <c r="A17" s="225" t="s">
        <v>337</v>
      </c>
      <c r="B17" s="224"/>
      <c r="C17" s="224"/>
      <c r="D17" s="224"/>
      <c r="E17" s="223"/>
      <c r="F17" s="223"/>
    </row>
    <row r="18" spans="1:7" ht="13.5" customHeight="1">
      <c r="A18" s="226"/>
      <c r="B18" s="227"/>
      <c r="C18" s="227"/>
      <c r="D18" s="227"/>
      <c r="E18" s="223"/>
      <c r="F18" s="223"/>
    </row>
    <row r="19" spans="1:7" ht="13.5" customHeight="1">
      <c r="A19" s="1026" t="s">
        <v>338</v>
      </c>
      <c r="B19" s="1026"/>
      <c r="C19" s="1026"/>
      <c r="D19" s="1026"/>
      <c r="E19" s="1026"/>
      <c r="F19" s="1026"/>
      <c r="G19" s="1026"/>
    </row>
    <row r="20" spans="1:7" ht="14.4">
      <c r="A20" s="223"/>
      <c r="B20" s="223"/>
      <c r="C20" s="223"/>
      <c r="D20" s="223"/>
      <c r="E20" s="808" t="s">
        <v>981</v>
      </c>
      <c r="F20" s="808"/>
      <c r="G20" s="97"/>
    </row>
    <row r="21" spans="1:7" ht="27.75" customHeight="1">
      <c r="A21" s="212" t="s">
        <v>429</v>
      </c>
      <c r="B21" s="212" t="s">
        <v>3</v>
      </c>
      <c r="C21" s="228" t="s">
        <v>339</v>
      </c>
      <c r="D21" s="229" t="s">
        <v>340</v>
      </c>
      <c r="E21" s="273" t="s">
        <v>341</v>
      </c>
      <c r="F21" s="273" t="s">
        <v>342</v>
      </c>
      <c r="G21" s="10"/>
    </row>
    <row r="22" spans="1:7" ht="15" customHeight="1">
      <c r="A22" s="224" t="s">
        <v>343</v>
      </c>
      <c r="B22" s="1029" t="s">
        <v>855</v>
      </c>
      <c r="C22" s="1030"/>
      <c r="D22" s="1030"/>
      <c r="E22" s="1030"/>
      <c r="F22" s="1031"/>
    </row>
    <row r="23" spans="1:7" ht="15" customHeight="1">
      <c r="A23" s="224" t="s">
        <v>344</v>
      </c>
      <c r="B23" s="1032"/>
      <c r="C23" s="1033"/>
      <c r="D23" s="1033"/>
      <c r="E23" s="1033"/>
      <c r="F23" s="1034"/>
    </row>
    <row r="24" spans="1:7" ht="15" customHeight="1">
      <c r="A24" s="224" t="s">
        <v>345</v>
      </c>
      <c r="B24" s="1032"/>
      <c r="C24" s="1033"/>
      <c r="D24" s="1033"/>
      <c r="E24" s="1033"/>
      <c r="F24" s="1034"/>
    </row>
    <row r="25" spans="1:7" ht="41.4">
      <c r="A25" s="224" t="s">
        <v>346</v>
      </c>
      <c r="B25" s="1032"/>
      <c r="C25" s="1033"/>
      <c r="D25" s="1033"/>
      <c r="E25" s="1033"/>
      <c r="F25" s="1034"/>
    </row>
    <row r="26" spans="1:7" ht="32.25" customHeight="1">
      <c r="A26" s="224" t="s">
        <v>347</v>
      </c>
      <c r="B26" s="1032"/>
      <c r="C26" s="1033"/>
      <c r="D26" s="1033"/>
      <c r="E26" s="1033"/>
      <c r="F26" s="1034"/>
    </row>
    <row r="27" spans="1:7" ht="15" customHeight="1">
      <c r="A27" s="224" t="s">
        <v>348</v>
      </c>
      <c r="B27" s="1032"/>
      <c r="C27" s="1033"/>
      <c r="D27" s="1033"/>
      <c r="E27" s="1033"/>
      <c r="F27" s="1034"/>
    </row>
    <row r="28" spans="1:7" ht="15" customHeight="1">
      <c r="A28" s="224" t="s">
        <v>349</v>
      </c>
      <c r="B28" s="1032"/>
      <c r="C28" s="1033"/>
      <c r="D28" s="1033"/>
      <c r="E28" s="1033"/>
      <c r="F28" s="1034"/>
    </row>
    <row r="29" spans="1:7" ht="15" customHeight="1">
      <c r="A29" s="224" t="s">
        <v>350</v>
      </c>
      <c r="B29" s="1032"/>
      <c r="C29" s="1033"/>
      <c r="D29" s="1033"/>
      <c r="E29" s="1033"/>
      <c r="F29" s="1034"/>
    </row>
    <row r="30" spans="1:7" ht="15" customHeight="1">
      <c r="A30" s="224" t="s">
        <v>351</v>
      </c>
      <c r="B30" s="1032"/>
      <c r="C30" s="1033"/>
      <c r="D30" s="1033"/>
      <c r="E30" s="1033"/>
      <c r="F30" s="1034"/>
    </row>
    <row r="31" spans="1:7" ht="15" customHeight="1">
      <c r="A31" s="224" t="s">
        <v>352</v>
      </c>
      <c r="B31" s="1032"/>
      <c r="C31" s="1033"/>
      <c r="D31" s="1033"/>
      <c r="E31" s="1033"/>
      <c r="F31" s="1034"/>
    </row>
    <row r="32" spans="1:7" ht="15" customHeight="1">
      <c r="A32" s="224" t="s">
        <v>353</v>
      </c>
      <c r="B32" s="1032"/>
      <c r="C32" s="1033"/>
      <c r="D32" s="1033"/>
      <c r="E32" s="1033"/>
      <c r="F32" s="1034"/>
    </row>
    <row r="33" spans="1:7" ht="15" customHeight="1">
      <c r="A33" s="224" t="s">
        <v>354</v>
      </c>
      <c r="B33" s="1032"/>
      <c r="C33" s="1033"/>
      <c r="D33" s="1033"/>
      <c r="E33" s="1033"/>
      <c r="F33" s="1034"/>
    </row>
    <row r="34" spans="1:7" ht="15" customHeight="1">
      <c r="A34" s="224" t="s">
        <v>355</v>
      </c>
      <c r="B34" s="1032"/>
      <c r="C34" s="1033"/>
      <c r="D34" s="1033"/>
      <c r="E34" s="1033"/>
      <c r="F34" s="1034"/>
    </row>
    <row r="35" spans="1:7" ht="15" customHeight="1">
      <c r="A35" s="224" t="s">
        <v>356</v>
      </c>
      <c r="B35" s="1032"/>
      <c r="C35" s="1033"/>
      <c r="D35" s="1033"/>
      <c r="E35" s="1033"/>
      <c r="F35" s="1034"/>
    </row>
    <row r="36" spans="1:7" ht="15" customHeight="1">
      <c r="A36" s="224" t="s">
        <v>357</v>
      </c>
      <c r="B36" s="1032"/>
      <c r="C36" s="1033"/>
      <c r="D36" s="1033"/>
      <c r="E36" s="1033"/>
      <c r="F36" s="1034"/>
    </row>
    <row r="37" spans="1:7" ht="15" customHeight="1">
      <c r="A37" s="224" t="s">
        <v>358</v>
      </c>
      <c r="B37" s="1032"/>
      <c r="C37" s="1033"/>
      <c r="D37" s="1033"/>
      <c r="E37" s="1033"/>
      <c r="F37" s="1034"/>
    </row>
    <row r="38" spans="1:7" ht="15" customHeight="1">
      <c r="A38" s="224" t="s">
        <v>42</v>
      </c>
      <c r="B38" s="1035"/>
      <c r="C38" s="1036"/>
      <c r="D38" s="1036"/>
      <c r="E38" s="1036"/>
      <c r="F38" s="1037"/>
    </row>
    <row r="39" spans="1:7" ht="14.4">
      <c r="A39" s="232" t="s">
        <v>15</v>
      </c>
      <c r="B39" s="224"/>
      <c r="C39" s="224"/>
      <c r="D39" s="230"/>
      <c r="E39" s="231"/>
      <c r="F39" s="231"/>
    </row>
    <row r="42" spans="1:7">
      <c r="D42" s="721" t="s">
        <v>1026</v>
      </c>
      <c r="E42" s="722"/>
    </row>
    <row r="43" spans="1:7" ht="15" customHeight="1">
      <c r="A43" s="185"/>
      <c r="B43" s="185"/>
      <c r="C43" s="185"/>
      <c r="D43" s="779" t="s">
        <v>1010</v>
      </c>
      <c r="E43" s="779"/>
      <c r="F43" s="199"/>
      <c r="G43" s="186"/>
    </row>
    <row r="44" spans="1:7" ht="15" customHeight="1">
      <c r="A44" s="185"/>
      <c r="B44" s="185"/>
      <c r="C44" s="185" t="s">
        <v>1025</v>
      </c>
      <c r="D44" s="1024"/>
      <c r="E44" s="1024"/>
      <c r="F44" s="186"/>
      <c r="G44" s="186"/>
    </row>
    <row r="45" spans="1:7" ht="15" customHeight="1">
      <c r="A45" s="185"/>
      <c r="B45" s="185"/>
      <c r="C45" s="185"/>
      <c r="D45" s="1024"/>
      <c r="E45" s="1024"/>
      <c r="F45" s="186"/>
      <c r="G45" s="186"/>
    </row>
    <row r="46" spans="1:7" ht="15">
      <c r="A46" s="185"/>
      <c r="C46" s="185"/>
      <c r="D46" s="816" t="s">
        <v>1030</v>
      </c>
      <c r="E46" s="816"/>
      <c r="F46" s="187"/>
      <c r="G46" s="190"/>
    </row>
  </sheetData>
  <mergeCells count="13">
    <mergeCell ref="D46:E46"/>
    <mergeCell ref="D44:E44"/>
    <mergeCell ref="D45:E45"/>
    <mergeCell ref="A1:E1"/>
    <mergeCell ref="A2:F2"/>
    <mergeCell ref="A4:G4"/>
    <mergeCell ref="A19:G19"/>
    <mergeCell ref="D43:E43"/>
    <mergeCell ref="E20:F20"/>
    <mergeCell ref="C9:D9"/>
    <mergeCell ref="C10:D10"/>
    <mergeCell ref="B22:F38"/>
    <mergeCell ref="D42:E42"/>
  </mergeCells>
  <hyperlinks>
    <hyperlink ref="B13" r:id="rId1"/>
  </hyperlinks>
  <printOptions horizontalCentered="1"/>
  <pageMargins left="0.70866141732283472" right="0.70866141732283472" top="0.23622047244094491" bottom="0" header="0.31496062992125984" footer="0.31496062992125984"/>
  <pageSetup paperSize="9" scale="5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topLeftCell="A7" zoomScaleSheetLayoutView="90" workbookViewId="0">
      <selection activeCell="G24" sqref="G24"/>
    </sheetView>
  </sheetViews>
  <sheetFormatPr defaultRowHeight="13.2"/>
  <sheetData>
    <row r="2" spans="2:8">
      <c r="B2" s="12"/>
    </row>
    <row r="4" spans="2:8" ht="12.75" customHeight="1">
      <c r="B4" s="1038" t="s">
        <v>716</v>
      </c>
      <c r="C4" s="1038"/>
      <c r="D4" s="1038"/>
      <c r="E4" s="1038"/>
      <c r="F4" s="1038"/>
      <c r="G4" s="1038"/>
      <c r="H4" s="1038"/>
    </row>
    <row r="5" spans="2:8" ht="12.75" customHeight="1">
      <c r="B5" s="1038"/>
      <c r="C5" s="1038"/>
      <c r="D5" s="1038"/>
      <c r="E5" s="1038"/>
      <c r="F5" s="1038"/>
      <c r="G5" s="1038"/>
      <c r="H5" s="1038"/>
    </row>
    <row r="6" spans="2:8" ht="12.75" customHeight="1">
      <c r="B6" s="1038"/>
      <c r="C6" s="1038"/>
      <c r="D6" s="1038"/>
      <c r="E6" s="1038"/>
      <c r="F6" s="1038"/>
      <c r="G6" s="1038"/>
      <c r="H6" s="1038"/>
    </row>
    <row r="7" spans="2:8" ht="12.75" customHeight="1">
      <c r="B7" s="1038"/>
      <c r="C7" s="1038"/>
      <c r="D7" s="1038"/>
      <c r="E7" s="1038"/>
      <c r="F7" s="1038"/>
      <c r="G7" s="1038"/>
      <c r="H7" s="1038"/>
    </row>
    <row r="8" spans="2:8" ht="12.75" customHeight="1">
      <c r="B8" s="1038"/>
      <c r="C8" s="1038"/>
      <c r="D8" s="1038"/>
      <c r="E8" s="1038"/>
      <c r="F8" s="1038"/>
      <c r="G8" s="1038"/>
      <c r="H8" s="1038"/>
    </row>
    <row r="9" spans="2:8" ht="12.75" customHeight="1">
      <c r="B9" s="1038"/>
      <c r="C9" s="1038"/>
      <c r="D9" s="1038"/>
      <c r="E9" s="1038"/>
      <c r="F9" s="1038"/>
      <c r="G9" s="1038"/>
      <c r="H9" s="1038"/>
    </row>
    <row r="10" spans="2:8" ht="12.75" customHeight="1">
      <c r="B10" s="1038"/>
      <c r="C10" s="1038"/>
      <c r="D10" s="1038"/>
      <c r="E10" s="1038"/>
      <c r="F10" s="1038"/>
      <c r="G10" s="1038"/>
      <c r="H10" s="1038"/>
    </row>
    <row r="11" spans="2:8" ht="12.75" customHeight="1">
      <c r="B11" s="1038"/>
      <c r="C11" s="1038"/>
      <c r="D11" s="1038"/>
      <c r="E11" s="1038"/>
      <c r="F11" s="1038"/>
      <c r="G11" s="1038"/>
      <c r="H11" s="1038"/>
    </row>
    <row r="12" spans="2:8" ht="12.75" customHeight="1">
      <c r="B12" s="1038"/>
      <c r="C12" s="1038"/>
      <c r="D12" s="1038"/>
      <c r="E12" s="1038"/>
      <c r="F12" s="1038"/>
      <c r="G12" s="1038"/>
      <c r="H12" s="1038"/>
    </row>
    <row r="13" spans="2:8" ht="12.75" customHeight="1">
      <c r="B13" s="1038"/>
      <c r="C13" s="1038"/>
      <c r="D13" s="1038"/>
      <c r="E13" s="1038"/>
      <c r="F13" s="1038"/>
      <c r="G13" s="1038"/>
      <c r="H13" s="1038"/>
    </row>
  </sheetData>
  <mergeCells count="1">
    <mergeCell ref="B4:H13"/>
  </mergeCells>
  <printOptions horizontalCentered="1"/>
  <pageMargins left="0.70866141732283472" right="0.70866141732283472" top="0.23622047244094491" bottom="0" header="0.31496062992125984" footer="0.31496062992125984"/>
  <pageSetup paperSize="9" orientation="landscape"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topLeftCell="A12" zoomScaleSheetLayoutView="100" workbookViewId="0">
      <selection activeCell="M34" sqref="M34"/>
    </sheetView>
  </sheetViews>
  <sheetFormatPr defaultColWidth="9.109375" defaultRowHeight="13.8"/>
  <cols>
    <col min="1" max="1" width="4.6640625" style="41" customWidth="1"/>
    <col min="2" max="2" width="16.88671875" style="41" customWidth="1"/>
    <col min="3" max="3" width="11.6640625" style="41" customWidth="1"/>
    <col min="4" max="4" width="12" style="41" customWidth="1"/>
    <col min="5" max="5" width="12.109375" style="41" customWidth="1"/>
    <col min="6" max="6" width="17.44140625" style="41" customWidth="1"/>
    <col min="7" max="7" width="12.44140625" style="41" customWidth="1"/>
    <col min="8" max="8" width="16" style="41" customWidth="1"/>
    <col min="9" max="9" width="12.6640625" style="41" customWidth="1"/>
    <col min="10" max="10" width="15" style="41" customWidth="1"/>
    <col min="11" max="11" width="16" style="41" customWidth="1"/>
    <col min="12" max="12" width="11.88671875" style="41" customWidth="1"/>
    <col min="13" max="16384" width="9.109375" style="41"/>
  </cols>
  <sheetData>
    <row r="1" spans="1:20" ht="15" customHeight="1">
      <c r="C1" s="641"/>
      <c r="D1" s="641"/>
      <c r="E1" s="641"/>
      <c r="F1" s="641"/>
      <c r="G1" s="641"/>
      <c r="H1" s="641"/>
      <c r="I1" s="143"/>
      <c r="J1" s="842" t="s">
        <v>545</v>
      </c>
      <c r="K1" s="842"/>
    </row>
    <row r="2" spans="1:20" s="47" customFormat="1" ht="19.5" customHeight="1">
      <c r="A2" s="785" t="s">
        <v>0</v>
      </c>
      <c r="B2" s="785"/>
      <c r="C2" s="785"/>
      <c r="D2" s="785"/>
      <c r="E2" s="785"/>
      <c r="F2" s="785"/>
      <c r="G2" s="785"/>
      <c r="H2" s="785"/>
      <c r="I2" s="785"/>
      <c r="J2" s="785"/>
      <c r="K2" s="785"/>
    </row>
    <row r="3" spans="1:20" s="47" customFormat="1" ht="19.5" customHeight="1">
      <c r="A3" s="1039" t="s">
        <v>652</v>
      </c>
      <c r="B3" s="1039"/>
      <c r="C3" s="1039"/>
      <c r="D3" s="1039"/>
      <c r="E3" s="1039"/>
      <c r="F3" s="1039"/>
      <c r="G3" s="1039"/>
      <c r="H3" s="1039"/>
      <c r="I3" s="1039"/>
      <c r="J3" s="1039"/>
      <c r="K3" s="1039"/>
    </row>
    <row r="4" spans="1:20" s="47" customFormat="1" ht="14.25" customHeight="1">
      <c r="A4" s="53"/>
      <c r="B4" s="53"/>
      <c r="C4" s="53"/>
      <c r="D4" s="53"/>
      <c r="E4" s="53"/>
      <c r="F4" s="53"/>
      <c r="G4" s="53"/>
      <c r="H4" s="53"/>
      <c r="I4" s="53"/>
      <c r="J4" s="53"/>
      <c r="K4" s="53"/>
    </row>
    <row r="5" spans="1:20" s="47" customFormat="1" ht="18" customHeight="1">
      <c r="A5" s="919" t="s">
        <v>717</v>
      </c>
      <c r="B5" s="919"/>
      <c r="C5" s="919"/>
      <c r="D5" s="919"/>
      <c r="E5" s="919"/>
      <c r="F5" s="919"/>
      <c r="G5" s="919"/>
      <c r="H5" s="919"/>
      <c r="I5" s="919"/>
      <c r="J5" s="919"/>
      <c r="K5" s="919"/>
    </row>
    <row r="6" spans="1:20" ht="15.6">
      <c r="A6" s="707" t="s">
        <v>936</v>
      </c>
      <c r="B6" s="707"/>
      <c r="C6" s="92"/>
      <c r="D6" s="92"/>
      <c r="E6" s="92"/>
      <c r="F6" s="92"/>
      <c r="G6" s="92"/>
      <c r="H6" s="92"/>
      <c r="I6" s="92"/>
      <c r="J6" s="92"/>
      <c r="K6" s="92"/>
    </row>
    <row r="7" spans="1:20" ht="29.25" customHeight="1">
      <c r="A7" s="647" t="s">
        <v>69</v>
      </c>
      <c r="B7" s="647" t="s">
        <v>70</v>
      </c>
      <c r="C7" s="647" t="s">
        <v>71</v>
      </c>
      <c r="D7" s="647" t="s">
        <v>153</v>
      </c>
      <c r="E7" s="647"/>
      <c r="F7" s="647"/>
      <c r="G7" s="647"/>
      <c r="H7" s="647"/>
      <c r="I7" s="717" t="s">
        <v>240</v>
      </c>
      <c r="J7" s="647" t="s">
        <v>72</v>
      </c>
      <c r="K7" s="647" t="s">
        <v>488</v>
      </c>
      <c r="L7" s="646" t="s">
        <v>73</v>
      </c>
      <c r="S7" s="46"/>
      <c r="T7" s="46"/>
    </row>
    <row r="8" spans="1:20" ht="33.75" customHeight="1">
      <c r="A8" s="647"/>
      <c r="B8" s="647"/>
      <c r="C8" s="647"/>
      <c r="D8" s="647" t="s">
        <v>74</v>
      </c>
      <c r="E8" s="647" t="s">
        <v>75</v>
      </c>
      <c r="F8" s="647"/>
      <c r="G8" s="647"/>
      <c r="H8" s="717" t="s">
        <v>76</v>
      </c>
      <c r="I8" s="1040"/>
      <c r="J8" s="647"/>
      <c r="K8" s="647"/>
      <c r="L8" s="646"/>
    </row>
    <row r="9" spans="1:20" ht="27.6">
      <c r="A9" s="647"/>
      <c r="B9" s="647"/>
      <c r="C9" s="647"/>
      <c r="D9" s="647"/>
      <c r="E9" s="554" t="s">
        <v>77</v>
      </c>
      <c r="F9" s="554" t="s">
        <v>78</v>
      </c>
      <c r="G9" s="554" t="s">
        <v>15</v>
      </c>
      <c r="H9" s="718"/>
      <c r="I9" s="718"/>
      <c r="J9" s="647"/>
      <c r="K9" s="647"/>
      <c r="L9" s="646"/>
    </row>
    <row r="10" spans="1:20" s="132" customFormat="1" ht="17.100000000000001" customHeight="1">
      <c r="A10" s="131">
        <v>1</v>
      </c>
      <c r="B10" s="131">
        <v>2</v>
      </c>
      <c r="C10" s="131">
        <v>3</v>
      </c>
      <c r="D10" s="131">
        <v>4</v>
      </c>
      <c r="E10" s="131">
        <v>5</v>
      </c>
      <c r="F10" s="131">
        <v>6</v>
      </c>
      <c r="G10" s="131">
        <v>7</v>
      </c>
      <c r="H10" s="131">
        <v>8</v>
      </c>
      <c r="I10" s="131">
        <v>9</v>
      </c>
      <c r="J10" s="131">
        <v>10</v>
      </c>
      <c r="K10" s="131">
        <v>11</v>
      </c>
      <c r="L10" s="131">
        <v>12</v>
      </c>
    </row>
    <row r="11" spans="1:20" ht="17.100000000000001" customHeight="1">
      <c r="A11" s="49">
        <v>1</v>
      </c>
      <c r="B11" s="50" t="s">
        <v>718</v>
      </c>
      <c r="C11" s="44">
        <v>30</v>
      </c>
      <c r="D11" s="43">
        <v>0</v>
      </c>
      <c r="E11" s="43">
        <v>5</v>
      </c>
      <c r="F11" s="43">
        <v>5</v>
      </c>
      <c r="G11" s="43">
        <f>E11+F11</f>
        <v>10</v>
      </c>
      <c r="H11" s="43">
        <f>D11+G11</f>
        <v>10</v>
      </c>
      <c r="I11" s="43">
        <v>20</v>
      </c>
      <c r="J11" s="43">
        <v>20</v>
      </c>
      <c r="K11" s="307">
        <v>25</v>
      </c>
      <c r="L11" s="43"/>
    </row>
    <row r="12" spans="1:20" ht="17.100000000000001" customHeight="1">
      <c r="A12" s="49">
        <v>2</v>
      </c>
      <c r="B12" s="50" t="s">
        <v>719</v>
      </c>
      <c r="C12" s="44">
        <v>31</v>
      </c>
      <c r="D12" s="43">
        <v>31</v>
      </c>
      <c r="E12" s="43">
        <v>0</v>
      </c>
      <c r="F12" s="43">
        <v>0</v>
      </c>
      <c r="G12" s="43">
        <f t="shared" ref="G12:G23" si="0">E12+F12</f>
        <v>0</v>
      </c>
      <c r="H12" s="43">
        <f t="shared" ref="H12:H23" si="1">D12+G12</f>
        <v>31</v>
      </c>
      <c r="I12" s="43">
        <v>0</v>
      </c>
      <c r="J12" s="43">
        <v>0</v>
      </c>
      <c r="K12" s="307">
        <v>27</v>
      </c>
      <c r="L12" s="43"/>
    </row>
    <row r="13" spans="1:20" ht="17.100000000000001" customHeight="1">
      <c r="A13" s="49">
        <v>3</v>
      </c>
      <c r="B13" s="50" t="s">
        <v>720</v>
      </c>
      <c r="C13" s="44">
        <v>30</v>
      </c>
      <c r="D13" s="43">
        <v>0</v>
      </c>
      <c r="E13" s="43">
        <v>4</v>
      </c>
      <c r="F13" s="43">
        <v>6</v>
      </c>
      <c r="G13" s="43">
        <f t="shared" si="0"/>
        <v>10</v>
      </c>
      <c r="H13" s="43">
        <f t="shared" si="1"/>
        <v>10</v>
      </c>
      <c r="I13" s="43">
        <v>20</v>
      </c>
      <c r="J13" s="43">
        <v>20</v>
      </c>
      <c r="K13" s="307">
        <v>26</v>
      </c>
      <c r="L13" s="43"/>
    </row>
    <row r="14" spans="1:20" ht="17.100000000000001" customHeight="1">
      <c r="A14" s="49">
        <v>4</v>
      </c>
      <c r="B14" s="50" t="s">
        <v>721</v>
      </c>
      <c r="C14" s="44">
        <v>31</v>
      </c>
      <c r="D14" s="43">
        <v>0</v>
      </c>
      <c r="E14" s="43">
        <v>5</v>
      </c>
      <c r="F14" s="43">
        <v>5</v>
      </c>
      <c r="G14" s="43">
        <f t="shared" si="0"/>
        <v>10</v>
      </c>
      <c r="H14" s="43">
        <f t="shared" si="1"/>
        <v>10</v>
      </c>
      <c r="I14" s="43">
        <v>21</v>
      </c>
      <c r="J14" s="43">
        <v>21</v>
      </c>
      <c r="K14" s="307">
        <v>26</v>
      </c>
      <c r="L14" s="43"/>
    </row>
    <row r="15" spans="1:20" ht="17.100000000000001" customHeight="1">
      <c r="A15" s="49">
        <v>5</v>
      </c>
      <c r="B15" s="50" t="s">
        <v>722</v>
      </c>
      <c r="C15" s="44">
        <v>31</v>
      </c>
      <c r="D15" s="43">
        <v>0</v>
      </c>
      <c r="E15" s="50">
        <v>4</v>
      </c>
      <c r="F15" s="50">
        <v>6</v>
      </c>
      <c r="G15" s="43">
        <f t="shared" si="0"/>
        <v>10</v>
      </c>
      <c r="H15" s="43">
        <f t="shared" si="1"/>
        <v>10</v>
      </c>
      <c r="I15" s="43">
        <v>21</v>
      </c>
      <c r="J15" s="43">
        <v>21</v>
      </c>
      <c r="K15" s="307">
        <v>26</v>
      </c>
      <c r="L15" s="43"/>
    </row>
    <row r="16" spans="1:20" s="48" customFormat="1" ht="17.100000000000001" customHeight="1">
      <c r="A16" s="49">
        <v>6</v>
      </c>
      <c r="B16" s="50" t="s">
        <v>723</v>
      </c>
      <c r="C16" s="49">
        <v>30</v>
      </c>
      <c r="D16" s="50">
        <v>4</v>
      </c>
      <c r="E16" s="50">
        <v>5</v>
      </c>
      <c r="F16" s="50">
        <v>6</v>
      </c>
      <c r="G16" s="43">
        <f t="shared" si="0"/>
        <v>11</v>
      </c>
      <c r="H16" s="43">
        <f t="shared" si="1"/>
        <v>15</v>
      </c>
      <c r="I16" s="50">
        <v>15</v>
      </c>
      <c r="J16" s="50">
        <v>15</v>
      </c>
      <c r="K16" s="420">
        <v>25</v>
      </c>
      <c r="L16" s="50"/>
    </row>
    <row r="17" spans="1:12" s="48" customFormat="1" ht="17.100000000000001" customHeight="1">
      <c r="A17" s="49">
        <v>7</v>
      </c>
      <c r="B17" s="50" t="s">
        <v>724</v>
      </c>
      <c r="C17" s="49">
        <v>31</v>
      </c>
      <c r="D17" s="50">
        <v>0</v>
      </c>
      <c r="E17" s="50">
        <v>4</v>
      </c>
      <c r="F17" s="50">
        <v>8</v>
      </c>
      <c r="G17" s="43">
        <f t="shared" si="0"/>
        <v>12</v>
      </c>
      <c r="H17" s="43">
        <f t="shared" si="1"/>
        <v>12</v>
      </c>
      <c r="I17" s="50">
        <v>19</v>
      </c>
      <c r="J17" s="50">
        <v>19</v>
      </c>
      <c r="K17" s="420">
        <v>27</v>
      </c>
      <c r="L17" s="50"/>
    </row>
    <row r="18" spans="1:12" s="48" customFormat="1" ht="17.100000000000001" customHeight="1">
      <c r="A18" s="49">
        <v>8</v>
      </c>
      <c r="B18" s="50" t="s">
        <v>725</v>
      </c>
      <c r="C18" s="49">
        <v>30</v>
      </c>
      <c r="D18" s="50">
        <v>0</v>
      </c>
      <c r="E18" s="50">
        <v>4</v>
      </c>
      <c r="F18" s="50">
        <v>7</v>
      </c>
      <c r="G18" s="43">
        <f t="shared" si="0"/>
        <v>11</v>
      </c>
      <c r="H18" s="43">
        <f t="shared" si="1"/>
        <v>11</v>
      </c>
      <c r="I18" s="50">
        <v>19</v>
      </c>
      <c r="J18" s="50">
        <v>19</v>
      </c>
      <c r="K18" s="420">
        <v>26</v>
      </c>
      <c r="L18" s="50"/>
    </row>
    <row r="19" spans="1:12" s="48" customFormat="1" ht="17.100000000000001" customHeight="1">
      <c r="A19" s="49">
        <v>9</v>
      </c>
      <c r="B19" s="50" t="s">
        <v>726</v>
      </c>
      <c r="C19" s="49">
        <v>31</v>
      </c>
      <c r="D19" s="50">
        <v>5</v>
      </c>
      <c r="E19" s="50">
        <v>4</v>
      </c>
      <c r="F19" s="50">
        <v>5</v>
      </c>
      <c r="G19" s="43">
        <f t="shared" si="0"/>
        <v>9</v>
      </c>
      <c r="H19" s="43">
        <f t="shared" si="1"/>
        <v>14</v>
      </c>
      <c r="I19" s="50">
        <v>17</v>
      </c>
      <c r="J19" s="50">
        <v>17</v>
      </c>
      <c r="K19" s="420">
        <v>27</v>
      </c>
      <c r="L19" s="50"/>
    </row>
    <row r="20" spans="1:12" s="48" customFormat="1" ht="17.100000000000001" customHeight="1">
      <c r="A20" s="49">
        <v>10</v>
      </c>
      <c r="B20" s="50" t="s">
        <v>727</v>
      </c>
      <c r="C20" s="49">
        <v>31</v>
      </c>
      <c r="D20" s="50">
        <v>0</v>
      </c>
      <c r="E20" s="50">
        <v>4</v>
      </c>
      <c r="F20" s="50">
        <v>9</v>
      </c>
      <c r="G20" s="43">
        <f t="shared" si="0"/>
        <v>13</v>
      </c>
      <c r="H20" s="43">
        <f t="shared" si="1"/>
        <v>13</v>
      </c>
      <c r="I20" s="50">
        <v>18</v>
      </c>
      <c r="J20" s="50">
        <v>18</v>
      </c>
      <c r="K20" s="420">
        <v>27</v>
      </c>
      <c r="L20" s="50"/>
    </row>
    <row r="21" spans="1:12" s="48" customFormat="1" ht="17.100000000000001" customHeight="1">
      <c r="A21" s="49">
        <v>11</v>
      </c>
      <c r="B21" s="50" t="s">
        <v>728</v>
      </c>
      <c r="C21" s="49">
        <v>28</v>
      </c>
      <c r="D21" s="50">
        <v>0</v>
      </c>
      <c r="E21" s="50">
        <v>4</v>
      </c>
      <c r="F21" s="50">
        <v>4</v>
      </c>
      <c r="G21" s="43">
        <f t="shared" si="0"/>
        <v>8</v>
      </c>
      <c r="H21" s="43">
        <f t="shared" si="1"/>
        <v>8</v>
      </c>
      <c r="I21" s="50">
        <v>20</v>
      </c>
      <c r="J21" s="50">
        <v>20</v>
      </c>
      <c r="K21" s="420">
        <v>24</v>
      </c>
      <c r="L21" s="50"/>
    </row>
    <row r="22" spans="1:12" s="48" customFormat="1" ht="17.100000000000001" customHeight="1">
      <c r="A22" s="49">
        <v>12</v>
      </c>
      <c r="B22" s="50" t="s">
        <v>729</v>
      </c>
      <c r="C22" s="49">
        <v>31</v>
      </c>
      <c r="D22" s="50">
        <v>0</v>
      </c>
      <c r="E22" s="48">
        <v>5</v>
      </c>
      <c r="F22" s="48">
        <v>6</v>
      </c>
      <c r="G22" s="43">
        <f t="shared" si="0"/>
        <v>11</v>
      </c>
      <c r="H22" s="43">
        <f t="shared" si="1"/>
        <v>11</v>
      </c>
      <c r="I22" s="50">
        <v>20</v>
      </c>
      <c r="J22" s="50">
        <v>20</v>
      </c>
      <c r="K22" s="420">
        <v>26</v>
      </c>
      <c r="L22" s="50"/>
    </row>
    <row r="23" spans="1:12" s="48" customFormat="1" ht="17.100000000000001" customHeight="1">
      <c r="A23" s="50"/>
      <c r="B23" s="52" t="s">
        <v>15</v>
      </c>
      <c r="C23" s="419">
        <v>365</v>
      </c>
      <c r="D23" s="51">
        <f>SUM(D11:D22)</f>
        <v>40</v>
      </c>
      <c r="E23" s="51">
        <f>SUM(E11:E22)</f>
        <v>48</v>
      </c>
      <c r="F23" s="51">
        <f>SUM(F11:F22)</f>
        <v>67</v>
      </c>
      <c r="G23" s="389">
        <f t="shared" si="0"/>
        <v>115</v>
      </c>
      <c r="H23" s="389">
        <f t="shared" si="1"/>
        <v>155</v>
      </c>
      <c r="I23" s="51">
        <f>SUM(I11:I22)</f>
        <v>210</v>
      </c>
      <c r="J23" s="51">
        <f>SUM(J11:J22)</f>
        <v>210</v>
      </c>
      <c r="K23" s="443">
        <f t="shared" ref="K23" si="2">SUM(K11:K22)</f>
        <v>312</v>
      </c>
      <c r="L23" s="51"/>
    </row>
    <row r="24" spans="1:12" s="48" customFormat="1" ht="18" customHeight="1">
      <c r="A24" s="45" t="s">
        <v>932</v>
      </c>
      <c r="B24" s="45"/>
      <c r="C24" s="45"/>
      <c r="D24" s="45"/>
      <c r="E24" s="45"/>
      <c r="F24" s="45"/>
      <c r="G24" s="45"/>
      <c r="H24" s="45"/>
      <c r="I24" s="45"/>
      <c r="J24" s="45"/>
      <c r="K24" s="41"/>
    </row>
    <row r="25" spans="1:12">
      <c r="A25" s="45"/>
      <c r="B25" s="45"/>
      <c r="C25" s="45"/>
      <c r="D25" s="45"/>
      <c r="E25" s="45"/>
      <c r="F25" s="45"/>
      <c r="G25" s="45"/>
      <c r="H25" s="45"/>
      <c r="I25" s="45"/>
      <c r="J25" s="45"/>
    </row>
    <row r="26" spans="1:12">
      <c r="A26" s="45"/>
      <c r="B26" s="45"/>
      <c r="C26" s="45"/>
      <c r="D26" s="45"/>
      <c r="E26" s="45"/>
      <c r="F26" s="45"/>
      <c r="G26" s="45"/>
      <c r="H26" s="45"/>
      <c r="I26" s="45"/>
      <c r="J26" s="45"/>
    </row>
    <row r="27" spans="1:12">
      <c r="A27" s="45"/>
      <c r="B27" s="45"/>
      <c r="C27" s="45"/>
      <c r="D27" s="45"/>
      <c r="E27" s="45"/>
      <c r="F27" s="45"/>
      <c r="G27" s="45"/>
      <c r="H27" s="45"/>
      <c r="I27" s="45"/>
      <c r="J27" s="795" t="s">
        <v>1026</v>
      </c>
      <c r="K27" s="795"/>
      <c r="L27" s="795"/>
    </row>
    <row r="28" spans="1:12" ht="15">
      <c r="A28" s="45"/>
      <c r="B28" s="45"/>
      <c r="C28" s="45"/>
      <c r="D28" s="45"/>
      <c r="E28" s="45"/>
      <c r="F28" s="45"/>
      <c r="G28" s="45"/>
      <c r="H28" s="45"/>
      <c r="I28" s="45"/>
      <c r="J28" s="785" t="s">
        <v>1010</v>
      </c>
      <c r="K28" s="785"/>
      <c r="L28" s="785"/>
    </row>
    <row r="29" spans="1:12">
      <c r="A29" s="494"/>
      <c r="B29" s="494"/>
      <c r="C29" s="494"/>
      <c r="D29" s="494"/>
      <c r="E29" s="494"/>
      <c r="F29" s="494"/>
      <c r="G29" s="494"/>
      <c r="H29" s="48" t="s">
        <v>1025</v>
      </c>
      <c r="I29" s="494"/>
      <c r="J29" s="494"/>
      <c r="K29" s="494"/>
    </row>
    <row r="30" spans="1:12">
      <c r="A30" s="494"/>
      <c r="B30" s="494"/>
      <c r="C30" s="494"/>
      <c r="D30" s="494"/>
      <c r="E30" s="494"/>
      <c r="F30" s="494"/>
      <c r="G30" s="494"/>
      <c r="H30" s="494"/>
      <c r="I30" s="494"/>
      <c r="J30" s="494"/>
      <c r="K30" s="494"/>
    </row>
    <row r="31" spans="1:12" ht="15">
      <c r="A31" s="45"/>
      <c r="B31" s="45"/>
      <c r="C31" s="45"/>
      <c r="D31" s="45"/>
      <c r="E31" s="45"/>
      <c r="F31" s="45"/>
      <c r="G31" s="45"/>
      <c r="H31" s="45"/>
      <c r="I31" s="45"/>
      <c r="J31" s="645" t="s">
        <v>1027</v>
      </c>
      <c r="K31" s="645"/>
      <c r="L31" s="645"/>
    </row>
  </sheetData>
  <mergeCells count="20">
    <mergeCell ref="A7:A9"/>
    <mergeCell ref="B7:B9"/>
    <mergeCell ref="C7:C9"/>
    <mergeCell ref="D7:H7"/>
    <mergeCell ref="J7:J9"/>
    <mergeCell ref="D8:D9"/>
    <mergeCell ref="E8:G8"/>
    <mergeCell ref="I7:I9"/>
    <mergeCell ref="H8:H9"/>
    <mergeCell ref="C1:H1"/>
    <mergeCell ref="J1:K1"/>
    <mergeCell ref="A3:K3"/>
    <mergeCell ref="A2:K2"/>
    <mergeCell ref="A6:B6"/>
    <mergeCell ref="A5:K5"/>
    <mergeCell ref="J28:L28"/>
    <mergeCell ref="J27:L27"/>
    <mergeCell ref="J31:L31"/>
    <mergeCell ref="L7:L9"/>
    <mergeCell ref="K7:K9"/>
  </mergeCells>
  <phoneticPr fontId="0" type="noConversion"/>
  <printOptions horizontalCentered="1"/>
  <pageMargins left="0.70866141732283472" right="0.70866141732283472" top="0.23622047244094491" bottom="0" header="0.31496062992125984" footer="0.31496062992125984"/>
  <pageSetup paperSize="9" scale="84"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S31"/>
  <sheetViews>
    <sheetView topLeftCell="A10" zoomScaleSheetLayoutView="100" workbookViewId="0">
      <selection activeCell="A25" sqref="A25:K25"/>
    </sheetView>
  </sheetViews>
  <sheetFormatPr defaultColWidth="9.109375" defaultRowHeight="13.8"/>
  <cols>
    <col min="1" max="1" width="4.6640625" style="41" customWidth="1"/>
    <col min="2" max="2" width="14.6640625" style="41" customWidth="1"/>
    <col min="3" max="3" width="11.6640625" style="41" customWidth="1"/>
    <col min="4" max="4" width="12" style="41" customWidth="1"/>
    <col min="5" max="5" width="11.88671875" style="41" customWidth="1"/>
    <col min="6" max="6" width="18.88671875" style="41" customWidth="1"/>
    <col min="7" max="7" width="10.109375" style="41" customWidth="1"/>
    <col min="8" max="8" width="14.6640625" style="41" customWidth="1"/>
    <col min="9" max="9" width="15.33203125" style="41" customWidth="1"/>
    <col min="10" max="10" width="14.6640625" style="41" customWidth="1"/>
    <col min="11" max="11" width="11.88671875" style="41" customWidth="1"/>
    <col min="12" max="16384" width="9.109375" style="41"/>
  </cols>
  <sheetData>
    <row r="1" spans="1:19" ht="15" customHeight="1">
      <c r="C1" s="641"/>
      <c r="D1" s="641"/>
      <c r="E1" s="641"/>
      <c r="F1" s="641"/>
      <c r="G1" s="641"/>
      <c r="H1" s="641"/>
      <c r="I1" s="143"/>
      <c r="J1" s="34" t="s">
        <v>546</v>
      </c>
    </row>
    <row r="2" spans="1:19" s="47" customFormat="1" ht="19.5" customHeight="1">
      <c r="A2" s="785" t="s">
        <v>0</v>
      </c>
      <c r="B2" s="785"/>
      <c r="C2" s="785"/>
      <c r="D2" s="785"/>
      <c r="E2" s="785"/>
      <c r="F2" s="785"/>
      <c r="G2" s="785"/>
      <c r="H2" s="785"/>
      <c r="I2" s="785"/>
      <c r="J2" s="785"/>
    </row>
    <row r="3" spans="1:19" s="47" customFormat="1" ht="19.5" customHeight="1">
      <c r="A3" s="1039" t="s">
        <v>652</v>
      </c>
      <c r="B3" s="1039"/>
      <c r="C3" s="1039"/>
      <c r="D3" s="1039"/>
      <c r="E3" s="1039"/>
      <c r="F3" s="1039"/>
      <c r="G3" s="1039"/>
      <c r="H3" s="1039"/>
      <c r="I3" s="1039"/>
      <c r="J3" s="1039"/>
    </row>
    <row r="4" spans="1:19" s="47" customFormat="1" ht="14.25" customHeight="1">
      <c r="A4" s="53"/>
      <c r="B4" s="53"/>
      <c r="C4" s="53"/>
      <c r="D4" s="53"/>
      <c r="E4" s="53"/>
      <c r="F4" s="53"/>
      <c r="G4" s="53"/>
      <c r="H4" s="53"/>
      <c r="I4" s="53"/>
      <c r="J4" s="53"/>
    </row>
    <row r="5" spans="1:19" s="47" customFormat="1" ht="18" customHeight="1">
      <c r="A5" s="919" t="s">
        <v>730</v>
      </c>
      <c r="B5" s="919"/>
      <c r="C5" s="919"/>
      <c r="D5" s="919"/>
      <c r="E5" s="919"/>
      <c r="F5" s="919"/>
      <c r="G5" s="919"/>
      <c r="H5" s="919"/>
      <c r="I5" s="919"/>
      <c r="J5" s="919"/>
    </row>
    <row r="6" spans="1:19" ht="15.6">
      <c r="A6" s="707" t="s">
        <v>936</v>
      </c>
      <c r="B6" s="707"/>
      <c r="C6" s="118"/>
      <c r="D6" s="118"/>
      <c r="E6" s="118"/>
      <c r="F6" s="118"/>
      <c r="G6" s="118"/>
      <c r="H6" s="118"/>
      <c r="I6" s="142"/>
      <c r="J6" s="142"/>
    </row>
    <row r="7" spans="1:19" ht="29.25" customHeight="1">
      <c r="A7" s="647" t="s">
        <v>69</v>
      </c>
      <c r="B7" s="647" t="s">
        <v>70</v>
      </c>
      <c r="C7" s="647" t="s">
        <v>71</v>
      </c>
      <c r="D7" s="647" t="s">
        <v>154</v>
      </c>
      <c r="E7" s="647"/>
      <c r="F7" s="647"/>
      <c r="G7" s="647"/>
      <c r="H7" s="647"/>
      <c r="I7" s="717" t="s">
        <v>240</v>
      </c>
      <c r="J7" s="647" t="s">
        <v>72</v>
      </c>
      <c r="K7" s="647" t="s">
        <v>223</v>
      </c>
    </row>
    <row r="8" spans="1:19" ht="34.200000000000003" customHeight="1">
      <c r="A8" s="647"/>
      <c r="B8" s="647"/>
      <c r="C8" s="647"/>
      <c r="D8" s="647" t="s">
        <v>74</v>
      </c>
      <c r="E8" s="647" t="s">
        <v>75</v>
      </c>
      <c r="F8" s="647"/>
      <c r="G8" s="647"/>
      <c r="H8" s="717" t="s">
        <v>76</v>
      </c>
      <c r="I8" s="1040"/>
      <c r="J8" s="647"/>
      <c r="K8" s="647"/>
      <c r="R8" s="46"/>
      <c r="S8" s="46"/>
    </row>
    <row r="9" spans="1:19" ht="33.75" customHeight="1">
      <c r="A9" s="647"/>
      <c r="B9" s="647"/>
      <c r="C9" s="647"/>
      <c r="D9" s="647"/>
      <c r="E9" s="554" t="s">
        <v>77</v>
      </c>
      <c r="F9" s="554" t="s">
        <v>78</v>
      </c>
      <c r="G9" s="554" t="s">
        <v>15</v>
      </c>
      <c r="H9" s="718"/>
      <c r="I9" s="718"/>
      <c r="J9" s="647"/>
      <c r="K9" s="647"/>
    </row>
    <row r="10" spans="1:19" s="48" customFormat="1" ht="17.100000000000001" customHeight="1">
      <c r="A10" s="42">
        <v>1</v>
      </c>
      <c r="B10" s="42">
        <v>2</v>
      </c>
      <c r="C10" s="42">
        <v>3</v>
      </c>
      <c r="D10" s="42">
        <v>4</v>
      </c>
      <c r="E10" s="42">
        <v>5</v>
      </c>
      <c r="F10" s="42">
        <v>6</v>
      </c>
      <c r="G10" s="42">
        <v>7</v>
      </c>
      <c r="H10" s="42">
        <v>8</v>
      </c>
      <c r="I10" s="42">
        <v>9</v>
      </c>
      <c r="J10" s="42">
        <v>10</v>
      </c>
      <c r="K10" s="42">
        <v>11</v>
      </c>
    </row>
    <row r="11" spans="1:19" ht="17.100000000000001" customHeight="1">
      <c r="A11" s="49">
        <v>1</v>
      </c>
      <c r="B11" s="50" t="s">
        <v>718</v>
      </c>
      <c r="C11" s="44">
        <v>30</v>
      </c>
      <c r="D11" s="43">
        <v>0</v>
      </c>
      <c r="E11" s="43">
        <v>5</v>
      </c>
      <c r="F11" s="43">
        <v>3</v>
      </c>
      <c r="G11" s="43">
        <f>E11+F11</f>
        <v>8</v>
      </c>
      <c r="H11" s="43">
        <f>D11+G11</f>
        <v>8</v>
      </c>
      <c r="I11" s="43">
        <v>22</v>
      </c>
      <c r="J11" s="43">
        <v>22</v>
      </c>
      <c r="K11" s="43"/>
    </row>
    <row r="12" spans="1:19" ht="17.100000000000001" customHeight="1">
      <c r="A12" s="49">
        <v>2</v>
      </c>
      <c r="B12" s="50" t="s">
        <v>719</v>
      </c>
      <c r="C12" s="44">
        <v>31</v>
      </c>
      <c r="D12" s="43">
        <v>31</v>
      </c>
      <c r="E12" s="43">
        <v>0</v>
      </c>
      <c r="F12" s="43">
        <v>0</v>
      </c>
      <c r="G12" s="43">
        <f t="shared" ref="G12:G23" si="0">E12+F12</f>
        <v>0</v>
      </c>
      <c r="H12" s="43">
        <f t="shared" ref="H12:H23" si="1">D12+G12</f>
        <v>31</v>
      </c>
      <c r="I12" s="43">
        <v>0</v>
      </c>
      <c r="J12" s="43">
        <v>0</v>
      </c>
      <c r="K12" s="43"/>
    </row>
    <row r="13" spans="1:19" ht="17.100000000000001" customHeight="1">
      <c r="A13" s="49">
        <v>3</v>
      </c>
      <c r="B13" s="50" t="s">
        <v>720</v>
      </c>
      <c r="C13" s="44">
        <v>30</v>
      </c>
      <c r="D13" s="43">
        <v>0</v>
      </c>
      <c r="E13" s="43">
        <v>4</v>
      </c>
      <c r="F13" s="43">
        <v>5</v>
      </c>
      <c r="G13" s="43">
        <f t="shared" si="0"/>
        <v>9</v>
      </c>
      <c r="H13" s="43">
        <f t="shared" si="1"/>
        <v>9</v>
      </c>
      <c r="I13" s="43">
        <v>21</v>
      </c>
      <c r="J13" s="43">
        <v>21</v>
      </c>
      <c r="K13" s="43"/>
    </row>
    <row r="14" spans="1:19" ht="17.100000000000001" customHeight="1">
      <c r="A14" s="49">
        <v>4</v>
      </c>
      <c r="B14" s="50" t="s">
        <v>721</v>
      </c>
      <c r="C14" s="44">
        <v>31</v>
      </c>
      <c r="D14" s="43">
        <v>0</v>
      </c>
      <c r="E14" s="43">
        <v>5</v>
      </c>
      <c r="F14" s="43">
        <v>5</v>
      </c>
      <c r="G14" s="43">
        <f t="shared" si="0"/>
        <v>10</v>
      </c>
      <c r="H14" s="43">
        <f t="shared" si="1"/>
        <v>10</v>
      </c>
      <c r="I14" s="43">
        <v>21</v>
      </c>
      <c r="J14" s="43">
        <v>21</v>
      </c>
      <c r="K14" s="43"/>
    </row>
    <row r="15" spans="1:19" ht="17.100000000000001" customHeight="1">
      <c r="A15" s="49">
        <v>5</v>
      </c>
      <c r="B15" s="50" t="s">
        <v>722</v>
      </c>
      <c r="C15" s="44">
        <v>31</v>
      </c>
      <c r="D15" s="43">
        <v>0</v>
      </c>
      <c r="E15" s="43">
        <v>4</v>
      </c>
      <c r="F15" s="43">
        <v>7</v>
      </c>
      <c r="G15" s="43">
        <f t="shared" si="0"/>
        <v>11</v>
      </c>
      <c r="H15" s="43">
        <f t="shared" si="1"/>
        <v>11</v>
      </c>
      <c r="I15" s="43">
        <v>20</v>
      </c>
      <c r="J15" s="43">
        <v>20</v>
      </c>
      <c r="K15" s="43"/>
    </row>
    <row r="16" spans="1:19" s="48" customFormat="1" ht="17.100000000000001" customHeight="1">
      <c r="A16" s="49">
        <v>6</v>
      </c>
      <c r="B16" s="50" t="s">
        <v>723</v>
      </c>
      <c r="C16" s="49">
        <v>30</v>
      </c>
      <c r="D16" s="50">
        <v>4</v>
      </c>
      <c r="E16" s="50">
        <v>4</v>
      </c>
      <c r="F16" s="50">
        <v>6</v>
      </c>
      <c r="G16" s="43">
        <f t="shared" si="0"/>
        <v>10</v>
      </c>
      <c r="H16" s="43">
        <f t="shared" si="1"/>
        <v>14</v>
      </c>
      <c r="I16" s="50">
        <v>16</v>
      </c>
      <c r="J16" s="50">
        <v>16</v>
      </c>
      <c r="K16" s="50"/>
    </row>
    <row r="17" spans="1:11" s="48" customFormat="1" ht="17.100000000000001" customHeight="1">
      <c r="A17" s="49">
        <v>7</v>
      </c>
      <c r="B17" s="50" t="s">
        <v>724</v>
      </c>
      <c r="C17" s="49">
        <v>31</v>
      </c>
      <c r="D17" s="50">
        <v>0</v>
      </c>
      <c r="E17" s="50">
        <v>5</v>
      </c>
      <c r="F17" s="50">
        <v>6</v>
      </c>
      <c r="G17" s="43">
        <f t="shared" si="0"/>
        <v>11</v>
      </c>
      <c r="H17" s="43">
        <f t="shared" si="1"/>
        <v>11</v>
      </c>
      <c r="I17" s="50">
        <v>20</v>
      </c>
      <c r="J17" s="50">
        <v>20</v>
      </c>
      <c r="K17" s="50"/>
    </row>
    <row r="18" spans="1:11" s="48" customFormat="1" ht="17.100000000000001" customHeight="1">
      <c r="A18" s="49">
        <v>8</v>
      </c>
      <c r="B18" s="50" t="s">
        <v>725</v>
      </c>
      <c r="C18" s="49">
        <v>30</v>
      </c>
      <c r="D18" s="50">
        <v>0</v>
      </c>
      <c r="E18" s="50">
        <v>4</v>
      </c>
      <c r="F18" s="50">
        <v>4</v>
      </c>
      <c r="G18" s="43">
        <f t="shared" si="0"/>
        <v>8</v>
      </c>
      <c r="H18" s="43">
        <f t="shared" si="1"/>
        <v>8</v>
      </c>
      <c r="I18" s="50">
        <v>22</v>
      </c>
      <c r="J18" s="50">
        <v>22</v>
      </c>
      <c r="K18" s="50"/>
    </row>
    <row r="19" spans="1:11" s="48" customFormat="1" ht="17.100000000000001" customHeight="1">
      <c r="A19" s="49">
        <v>9</v>
      </c>
      <c r="B19" s="50" t="s">
        <v>726</v>
      </c>
      <c r="C19" s="49">
        <v>31</v>
      </c>
      <c r="D19" s="50">
        <v>5</v>
      </c>
      <c r="E19" s="50">
        <v>5</v>
      </c>
      <c r="F19" s="50">
        <v>4</v>
      </c>
      <c r="G19" s="43">
        <f t="shared" si="0"/>
        <v>9</v>
      </c>
      <c r="H19" s="43">
        <f t="shared" si="1"/>
        <v>14</v>
      </c>
      <c r="I19" s="50">
        <v>17</v>
      </c>
      <c r="J19" s="50">
        <v>17</v>
      </c>
      <c r="K19" s="50"/>
    </row>
    <row r="20" spans="1:11" s="48" customFormat="1" ht="17.100000000000001" customHeight="1">
      <c r="A20" s="49">
        <v>10</v>
      </c>
      <c r="B20" s="50" t="s">
        <v>727</v>
      </c>
      <c r="C20" s="49">
        <v>31</v>
      </c>
      <c r="D20" s="50">
        <v>0</v>
      </c>
      <c r="E20" s="50">
        <v>4</v>
      </c>
      <c r="F20" s="50">
        <v>8</v>
      </c>
      <c r="G20" s="43">
        <f t="shared" si="0"/>
        <v>12</v>
      </c>
      <c r="H20" s="43">
        <f t="shared" si="1"/>
        <v>12</v>
      </c>
      <c r="I20" s="50">
        <v>19</v>
      </c>
      <c r="J20" s="50">
        <v>19</v>
      </c>
      <c r="K20" s="50"/>
    </row>
    <row r="21" spans="1:11" s="48" customFormat="1" ht="17.100000000000001" customHeight="1">
      <c r="A21" s="49">
        <v>11</v>
      </c>
      <c r="B21" s="50" t="s">
        <v>728</v>
      </c>
      <c r="C21" s="49">
        <v>28</v>
      </c>
      <c r="D21" s="50">
        <v>0</v>
      </c>
      <c r="E21" s="50">
        <v>4</v>
      </c>
      <c r="F21" s="50">
        <v>4</v>
      </c>
      <c r="G21" s="43">
        <f t="shared" si="0"/>
        <v>8</v>
      </c>
      <c r="H21" s="43">
        <f t="shared" si="1"/>
        <v>8</v>
      </c>
      <c r="I21" s="50">
        <v>20</v>
      </c>
      <c r="J21" s="50">
        <v>20</v>
      </c>
      <c r="K21" s="50"/>
    </row>
    <row r="22" spans="1:11" s="48" customFormat="1" ht="17.100000000000001" customHeight="1">
      <c r="A22" s="49">
        <v>12</v>
      </c>
      <c r="B22" s="50" t="s">
        <v>729</v>
      </c>
      <c r="C22" s="49">
        <v>31</v>
      </c>
      <c r="D22" s="50">
        <v>0</v>
      </c>
      <c r="E22" s="50">
        <v>4</v>
      </c>
      <c r="F22" s="50">
        <v>5</v>
      </c>
      <c r="G22" s="43">
        <f t="shared" si="0"/>
        <v>9</v>
      </c>
      <c r="H22" s="43">
        <f t="shared" si="1"/>
        <v>9</v>
      </c>
      <c r="I22" s="50">
        <v>22</v>
      </c>
      <c r="J22" s="50">
        <v>22</v>
      </c>
      <c r="K22" s="50"/>
    </row>
    <row r="23" spans="1:11" s="48" customFormat="1" ht="17.100000000000001" customHeight="1">
      <c r="A23" s="50"/>
      <c r="B23" s="52" t="s">
        <v>15</v>
      </c>
      <c r="C23" s="49">
        <v>365</v>
      </c>
      <c r="D23" s="50">
        <f>SUM(D11:D22)</f>
        <v>40</v>
      </c>
      <c r="E23" s="50">
        <f t="shared" ref="E23:F23" si="2">SUM(E11:E22)</f>
        <v>48</v>
      </c>
      <c r="F23" s="50">
        <f t="shared" si="2"/>
        <v>57</v>
      </c>
      <c r="G23" s="43">
        <f t="shared" si="0"/>
        <v>105</v>
      </c>
      <c r="H23" s="43">
        <f t="shared" si="1"/>
        <v>145</v>
      </c>
      <c r="I23" s="50">
        <f>SUM(I11:I22)</f>
        <v>220</v>
      </c>
      <c r="J23" s="50">
        <f>SUM(J11:J22)</f>
        <v>220</v>
      </c>
      <c r="K23" s="50"/>
    </row>
    <row r="24" spans="1:11" ht="19.5" customHeight="1">
      <c r="A24" s="45" t="s">
        <v>932</v>
      </c>
      <c r="B24" s="45"/>
      <c r="C24" s="45"/>
      <c r="D24" s="45"/>
      <c r="E24" s="45"/>
      <c r="F24" s="45"/>
      <c r="G24" s="45"/>
      <c r="H24" s="45"/>
      <c r="I24" s="45"/>
      <c r="J24" s="45"/>
    </row>
    <row r="25" spans="1:11">
      <c r="A25" s="641"/>
      <c r="B25" s="641"/>
      <c r="C25" s="641"/>
      <c r="D25" s="641"/>
      <c r="E25" s="641"/>
      <c r="F25" s="641"/>
      <c r="G25" s="641"/>
      <c r="H25" s="641"/>
      <c r="I25" s="641"/>
      <c r="J25" s="641"/>
      <c r="K25" s="641"/>
    </row>
    <row r="26" spans="1:11">
      <c r="A26" s="45"/>
      <c r="B26" s="45"/>
      <c r="C26" s="45"/>
      <c r="D26" s="45"/>
      <c r="E26" s="45"/>
      <c r="F26" s="45"/>
      <c r="G26" s="45"/>
      <c r="H26" s="45"/>
      <c r="I26" s="45"/>
      <c r="J26" s="45"/>
    </row>
    <row r="27" spans="1:11">
      <c r="I27" s="795" t="s">
        <v>1026</v>
      </c>
      <c r="J27" s="795"/>
      <c r="K27" s="795"/>
    </row>
    <row r="28" spans="1:11">
      <c r="A28" s="45"/>
      <c r="B28" s="45"/>
      <c r="C28" s="45"/>
      <c r="D28" s="45"/>
      <c r="E28" s="45"/>
      <c r="F28" s="45"/>
      <c r="G28" s="45"/>
      <c r="I28" s="795" t="s">
        <v>1010</v>
      </c>
      <c r="J28" s="795"/>
      <c r="K28" s="795"/>
    </row>
    <row r="29" spans="1:11">
      <c r="A29" s="494"/>
      <c r="B29" s="494"/>
      <c r="C29" s="494"/>
      <c r="D29" s="494"/>
      <c r="E29" s="494"/>
      <c r="F29" s="494"/>
      <c r="G29" s="494"/>
      <c r="H29" s="48" t="s">
        <v>1025</v>
      </c>
      <c r="I29" s="48"/>
      <c r="J29" s="48"/>
    </row>
    <row r="30" spans="1:11">
      <c r="A30" s="494"/>
      <c r="B30" s="494"/>
      <c r="C30" s="494"/>
      <c r="D30" s="494"/>
      <c r="E30" s="494"/>
      <c r="F30" s="494"/>
      <c r="G30" s="494"/>
      <c r="H30" s="48"/>
      <c r="I30" s="48"/>
      <c r="J30" s="48"/>
    </row>
    <row r="31" spans="1:11" ht="15">
      <c r="A31" s="45"/>
      <c r="B31" s="45"/>
      <c r="C31" s="45"/>
      <c r="D31" s="45"/>
      <c r="E31" s="45"/>
      <c r="F31" s="45"/>
      <c r="G31" s="45"/>
      <c r="I31" s="645" t="s">
        <v>1028</v>
      </c>
      <c r="J31" s="645"/>
      <c r="K31" s="645"/>
    </row>
  </sheetData>
  <mergeCells count="19">
    <mergeCell ref="I28:K28"/>
    <mergeCell ref="K7:K9"/>
    <mergeCell ref="H8:H9"/>
    <mergeCell ref="I27:K27"/>
    <mergeCell ref="I31:K31"/>
    <mergeCell ref="A25:K25"/>
    <mergeCell ref="A7:A9"/>
    <mergeCell ref="B7:B9"/>
    <mergeCell ref="C7:C9"/>
    <mergeCell ref="D7:H7"/>
    <mergeCell ref="J7:J9"/>
    <mergeCell ref="D8:D9"/>
    <mergeCell ref="E8:G8"/>
    <mergeCell ref="I7:I9"/>
    <mergeCell ref="C1:H1"/>
    <mergeCell ref="A2:J2"/>
    <mergeCell ref="A3:J3"/>
    <mergeCell ref="A5:J5"/>
    <mergeCell ref="A6:B6"/>
  </mergeCells>
  <phoneticPr fontId="0" type="noConversion"/>
  <printOptions horizontalCentered="1"/>
  <pageMargins left="0.70866141732283472" right="0.70866141732283472" top="0.23622047244094491" bottom="0" header="0.31496062992125984" footer="0.31496062992125984"/>
  <pageSetup paperSize="9" scale="9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396"/>
  <sheetViews>
    <sheetView topLeftCell="A22" zoomScaleSheetLayoutView="100" workbookViewId="0">
      <selection activeCell="G50" sqref="G50"/>
    </sheetView>
  </sheetViews>
  <sheetFormatPr defaultColWidth="9.109375" defaultRowHeight="13.2"/>
  <cols>
    <col min="1" max="1" width="5.5546875" style="245" customWidth="1"/>
    <col min="2" max="2" width="16" style="245" customWidth="1"/>
    <col min="3" max="3" width="10.33203125" style="245" customWidth="1"/>
    <col min="4" max="4" width="8.44140625" style="245" customWidth="1"/>
    <col min="5" max="6" width="9.88671875" style="245" customWidth="1"/>
    <col min="7" max="7" width="10.88671875" style="245" customWidth="1"/>
    <col min="8" max="8" width="12.88671875" style="245" customWidth="1"/>
    <col min="9" max="9" width="12" style="237" customWidth="1"/>
    <col min="10" max="10" width="10.5546875" style="237" customWidth="1"/>
    <col min="11" max="11" width="8" style="237" customWidth="1"/>
    <col min="12" max="12" width="8.109375" style="237" customWidth="1"/>
    <col min="13" max="14" width="9" style="237" customWidth="1"/>
    <col min="15" max="15" width="13" style="237" customWidth="1"/>
    <col min="16" max="16" width="8.5546875" style="237" customWidth="1"/>
    <col min="17" max="17" width="8.88671875" style="237" customWidth="1"/>
    <col min="18" max="18" width="8.109375" style="237" customWidth="1"/>
    <col min="19" max="64" width="9.109375" style="245"/>
    <col min="65" max="16384" width="9.109375" style="237"/>
  </cols>
  <sheetData>
    <row r="1" spans="1:64" ht="12.75" customHeight="1">
      <c r="G1" s="1062"/>
      <c r="H1" s="1062"/>
      <c r="I1" s="1062"/>
      <c r="J1" s="245"/>
      <c r="K1" s="245"/>
      <c r="L1" s="245"/>
      <c r="M1" s="245"/>
      <c r="N1" s="245"/>
      <c r="O1" s="245"/>
      <c r="P1" s="245"/>
      <c r="Q1" s="1063" t="s">
        <v>547</v>
      </c>
      <c r="R1" s="1063"/>
    </row>
    <row r="2" spans="1:64" ht="15.6">
      <c r="A2" s="1060" t="s">
        <v>0</v>
      </c>
      <c r="B2" s="1060"/>
      <c r="C2" s="1060"/>
      <c r="D2" s="1060"/>
      <c r="E2" s="1060"/>
      <c r="F2" s="1060"/>
      <c r="G2" s="1060"/>
      <c r="H2" s="1060"/>
      <c r="I2" s="1060"/>
      <c r="J2" s="1060"/>
      <c r="K2" s="1060"/>
      <c r="L2" s="1060"/>
      <c r="M2" s="1060"/>
      <c r="N2" s="1060"/>
      <c r="O2" s="1060"/>
      <c r="P2" s="1060"/>
      <c r="Q2" s="1060"/>
      <c r="R2" s="1060"/>
    </row>
    <row r="3" spans="1:64" ht="17.399999999999999">
      <c r="A3" s="1061" t="s">
        <v>652</v>
      </c>
      <c r="B3" s="1061"/>
      <c r="C3" s="1061"/>
      <c r="D3" s="1061"/>
      <c r="E3" s="1061"/>
      <c r="F3" s="1061"/>
      <c r="G3" s="1061"/>
      <c r="H3" s="1061"/>
      <c r="I3" s="1061"/>
      <c r="J3" s="1061"/>
      <c r="K3" s="1061"/>
      <c r="L3" s="1061"/>
      <c r="M3" s="1061"/>
      <c r="N3" s="1061"/>
      <c r="O3" s="1061"/>
      <c r="P3" s="1061"/>
      <c r="Q3" s="1061"/>
      <c r="R3" s="1061"/>
    </row>
    <row r="4" spans="1:64" ht="12.75" customHeight="1">
      <c r="A4" s="1059" t="s">
        <v>737</v>
      </c>
      <c r="B4" s="1059"/>
      <c r="C4" s="1059"/>
      <c r="D4" s="1059"/>
      <c r="E4" s="1059"/>
      <c r="F4" s="1059"/>
      <c r="G4" s="1059"/>
      <c r="H4" s="1059"/>
      <c r="I4" s="1059"/>
      <c r="J4" s="1059"/>
      <c r="K4" s="1059"/>
      <c r="L4" s="1059"/>
      <c r="M4" s="1059"/>
      <c r="N4" s="1059"/>
      <c r="O4" s="1059"/>
      <c r="P4" s="1059"/>
      <c r="Q4" s="1059"/>
      <c r="R4" s="1059"/>
    </row>
    <row r="5" spans="1:64" s="238" customFormat="1" ht="7.5" customHeight="1">
      <c r="A5" s="1059"/>
      <c r="B5" s="1059"/>
      <c r="C5" s="1059"/>
      <c r="D5" s="1059"/>
      <c r="E5" s="1059"/>
      <c r="F5" s="1059"/>
      <c r="G5" s="1059"/>
      <c r="H5" s="1059"/>
      <c r="I5" s="1059"/>
      <c r="J5" s="1059"/>
      <c r="K5" s="1059"/>
      <c r="L5" s="1059"/>
      <c r="M5" s="1059"/>
      <c r="N5" s="1059"/>
      <c r="O5" s="1059"/>
      <c r="P5" s="1059"/>
      <c r="Q5" s="1059"/>
      <c r="R5" s="1059"/>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row>
    <row r="6" spans="1:64">
      <c r="A6" s="938"/>
      <c r="B6" s="938"/>
      <c r="C6" s="938"/>
      <c r="D6" s="938"/>
      <c r="E6" s="938"/>
      <c r="F6" s="938"/>
      <c r="G6" s="938"/>
      <c r="H6" s="938"/>
      <c r="I6" s="938"/>
      <c r="J6" s="938"/>
      <c r="K6" s="938"/>
      <c r="L6" s="938"/>
      <c r="M6" s="938"/>
      <c r="N6" s="938"/>
      <c r="O6" s="938"/>
      <c r="P6" s="938"/>
      <c r="Q6" s="938"/>
      <c r="R6" s="938"/>
    </row>
    <row r="7" spans="1:64">
      <c r="A7" s="1045" t="s">
        <v>936</v>
      </c>
      <c r="B7" s="1045"/>
      <c r="H7" s="246"/>
      <c r="I7" s="245"/>
      <c r="J7" s="245"/>
      <c r="K7" s="245"/>
      <c r="L7" s="1041"/>
      <c r="M7" s="1041"/>
      <c r="N7" s="1041"/>
      <c r="O7" s="1041"/>
      <c r="P7" s="1041"/>
      <c r="Q7" s="1041"/>
      <c r="R7" s="1041"/>
    </row>
    <row r="8" spans="1:64" ht="24.75" customHeight="1">
      <c r="A8" s="937" t="s">
        <v>2</v>
      </c>
      <c r="B8" s="937" t="s">
        <v>3</v>
      </c>
      <c r="C8" s="1042" t="s">
        <v>498</v>
      </c>
      <c r="D8" s="1043"/>
      <c r="E8" s="1043"/>
      <c r="F8" s="1043"/>
      <c r="G8" s="1044"/>
      <c r="H8" s="666" t="s">
        <v>79</v>
      </c>
      <c r="I8" s="1042" t="s">
        <v>80</v>
      </c>
      <c r="J8" s="1043"/>
      <c r="K8" s="1043"/>
      <c r="L8" s="1044"/>
      <c r="M8" s="937" t="s">
        <v>731</v>
      </c>
      <c r="N8" s="937"/>
      <c r="O8" s="937"/>
      <c r="P8" s="937"/>
      <c r="Q8" s="937"/>
      <c r="R8" s="937"/>
    </row>
    <row r="9" spans="1:64" ht="39" customHeight="1">
      <c r="A9" s="937"/>
      <c r="B9" s="937"/>
      <c r="C9" s="574" t="s">
        <v>5</v>
      </c>
      <c r="D9" s="574" t="s">
        <v>6</v>
      </c>
      <c r="E9" s="574" t="s">
        <v>361</v>
      </c>
      <c r="F9" s="575" t="s">
        <v>94</v>
      </c>
      <c r="G9" s="575" t="s">
        <v>224</v>
      </c>
      <c r="H9" s="672"/>
      <c r="I9" s="574" t="s">
        <v>176</v>
      </c>
      <c r="J9" s="574" t="s">
        <v>110</v>
      </c>
      <c r="K9" s="574" t="s">
        <v>111</v>
      </c>
      <c r="L9" s="574" t="s">
        <v>446</v>
      </c>
      <c r="M9" s="574" t="s">
        <v>15</v>
      </c>
      <c r="N9" s="574" t="s">
        <v>926</v>
      </c>
      <c r="O9" s="574" t="s">
        <v>927</v>
      </c>
      <c r="P9" s="574" t="s">
        <v>928</v>
      </c>
      <c r="Q9" s="574" t="s">
        <v>735</v>
      </c>
      <c r="R9" s="574" t="s">
        <v>736</v>
      </c>
    </row>
    <row r="10" spans="1:64" s="239" customFormat="1">
      <c r="A10" s="247">
        <v>1</v>
      </c>
      <c r="B10" s="247">
        <v>2</v>
      </c>
      <c r="C10" s="247">
        <v>3</v>
      </c>
      <c r="D10" s="247">
        <v>4</v>
      </c>
      <c r="E10" s="247">
        <v>5</v>
      </c>
      <c r="F10" s="247">
        <v>6</v>
      </c>
      <c r="G10" s="247">
        <v>7</v>
      </c>
      <c r="H10" s="247">
        <v>8</v>
      </c>
      <c r="I10" s="247">
        <v>9</v>
      </c>
      <c r="J10" s="247">
        <v>10</v>
      </c>
      <c r="K10" s="247">
        <v>11</v>
      </c>
      <c r="L10" s="247">
        <v>12</v>
      </c>
      <c r="M10" s="247">
        <v>13</v>
      </c>
      <c r="N10" s="247">
        <v>14</v>
      </c>
      <c r="O10" s="247">
        <v>15</v>
      </c>
      <c r="P10" s="247">
        <v>16</v>
      </c>
      <c r="Q10" s="247">
        <v>17</v>
      </c>
      <c r="R10" s="247">
        <v>18</v>
      </c>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row>
    <row r="11" spans="1:64">
      <c r="A11" s="302">
        <v>1</v>
      </c>
      <c r="B11" s="303" t="s">
        <v>820</v>
      </c>
      <c r="C11" s="249">
        <f>'enrolment vs availed_PY'!H11</f>
        <v>30971</v>
      </c>
      <c r="D11" s="249">
        <f>'enrolment vs availed_PY'!I11</f>
        <v>7989</v>
      </c>
      <c r="E11" s="249">
        <f>'enrolment vs availed_PY'!J11</f>
        <v>0</v>
      </c>
      <c r="F11" s="249">
        <f>'enrolment vs availed_PY'!K11</f>
        <v>0</v>
      </c>
      <c r="G11" s="249">
        <f>'enrolment vs availed_PY'!L11</f>
        <v>38960</v>
      </c>
      <c r="H11" s="250">
        <v>210</v>
      </c>
      <c r="I11" s="383">
        <f>G11*100*H11/1000000</f>
        <v>818.16</v>
      </c>
      <c r="J11" s="383">
        <f>I11</f>
        <v>818.16</v>
      </c>
      <c r="K11" s="931" t="s">
        <v>856</v>
      </c>
      <c r="L11" s="1047"/>
      <c r="M11" s="383">
        <f>N11+O11+P11</f>
        <v>122.9188</v>
      </c>
      <c r="N11" s="383">
        <f>G11*15*93/1000000</f>
        <v>54.349200000000003</v>
      </c>
      <c r="O11" s="383">
        <f>G11*20*44/1000000</f>
        <v>34.284799999999997</v>
      </c>
      <c r="P11" s="383">
        <f>G11*20*44/1000000</f>
        <v>34.284799999999997</v>
      </c>
      <c r="Q11" s="1052" t="s">
        <v>856</v>
      </c>
      <c r="R11" s="1053"/>
    </row>
    <row r="12" spans="1:64">
      <c r="A12" s="302">
        <v>2</v>
      </c>
      <c r="B12" s="303" t="s">
        <v>821</v>
      </c>
      <c r="C12" s="249">
        <f>'enrolment vs availed_PY'!H12</f>
        <v>32393</v>
      </c>
      <c r="D12" s="249">
        <f>'enrolment vs availed_PY'!I12</f>
        <v>31134</v>
      </c>
      <c r="E12" s="249">
        <f>'enrolment vs availed_PY'!J12</f>
        <v>0</v>
      </c>
      <c r="F12" s="249">
        <f>'enrolment vs availed_PY'!K12</f>
        <v>0</v>
      </c>
      <c r="G12" s="249">
        <f>'enrolment vs availed_PY'!L12</f>
        <v>63527</v>
      </c>
      <c r="H12" s="282">
        <v>210</v>
      </c>
      <c r="I12" s="383">
        <f t="shared" ref="I12:I43" si="0">G12*100*H12/1000000</f>
        <v>1334.067</v>
      </c>
      <c r="J12" s="383">
        <f t="shared" ref="J12:J43" si="1">I12</f>
        <v>1334.067</v>
      </c>
      <c r="K12" s="1048"/>
      <c r="L12" s="1049"/>
      <c r="M12" s="383">
        <f t="shared" ref="M12:M43" si="2">N12+O12+P12</f>
        <v>200.427685</v>
      </c>
      <c r="N12" s="383">
        <f t="shared" ref="N12:N43" si="3">G12*15*93/1000000</f>
        <v>88.620165</v>
      </c>
      <c r="O12" s="383">
        <f t="shared" ref="O12:O43" si="4">G12*20*44/1000000</f>
        <v>55.903759999999998</v>
      </c>
      <c r="P12" s="383">
        <f t="shared" ref="P12:P43" si="5">G12*20*44/1000000</f>
        <v>55.903759999999998</v>
      </c>
      <c r="Q12" s="1054"/>
      <c r="R12" s="1055"/>
    </row>
    <row r="13" spans="1:64">
      <c r="A13" s="302">
        <v>3</v>
      </c>
      <c r="B13" s="303" t="s">
        <v>822</v>
      </c>
      <c r="C13" s="249">
        <f>'enrolment vs availed_PY'!H13</f>
        <v>67854</v>
      </c>
      <c r="D13" s="249">
        <f>'enrolment vs availed_PY'!I13</f>
        <v>13890</v>
      </c>
      <c r="E13" s="249">
        <f>'enrolment vs availed_PY'!J13</f>
        <v>0</v>
      </c>
      <c r="F13" s="249">
        <f>'enrolment vs availed_PY'!K13</f>
        <v>0</v>
      </c>
      <c r="G13" s="249">
        <f>'enrolment vs availed_PY'!L13</f>
        <v>81744</v>
      </c>
      <c r="H13" s="282">
        <v>210</v>
      </c>
      <c r="I13" s="383">
        <f t="shared" si="0"/>
        <v>1716.624</v>
      </c>
      <c r="J13" s="383">
        <f t="shared" si="1"/>
        <v>1716.624</v>
      </c>
      <c r="K13" s="1048"/>
      <c r="L13" s="1049"/>
      <c r="M13" s="383">
        <f t="shared" si="2"/>
        <v>257.90232000000003</v>
      </c>
      <c r="N13" s="383">
        <f t="shared" si="3"/>
        <v>114.03288000000001</v>
      </c>
      <c r="O13" s="383">
        <f t="shared" si="4"/>
        <v>71.934719999999999</v>
      </c>
      <c r="P13" s="383">
        <f t="shared" si="5"/>
        <v>71.934719999999999</v>
      </c>
      <c r="Q13" s="1054"/>
      <c r="R13" s="1055"/>
    </row>
    <row r="14" spans="1:64">
      <c r="A14" s="302">
        <v>4</v>
      </c>
      <c r="B14" s="303" t="s">
        <v>823</v>
      </c>
      <c r="C14" s="249">
        <f>'enrolment vs availed_PY'!H14</f>
        <v>84967</v>
      </c>
      <c r="D14" s="249">
        <f>'enrolment vs availed_PY'!I14</f>
        <v>9598</v>
      </c>
      <c r="E14" s="249">
        <f>'enrolment vs availed_PY'!J14</f>
        <v>0</v>
      </c>
      <c r="F14" s="249">
        <f>'enrolment vs availed_PY'!K14</f>
        <v>0</v>
      </c>
      <c r="G14" s="249">
        <f>'enrolment vs availed_PY'!L14</f>
        <v>94565</v>
      </c>
      <c r="H14" s="282">
        <v>210</v>
      </c>
      <c r="I14" s="383">
        <f t="shared" si="0"/>
        <v>1985.865</v>
      </c>
      <c r="J14" s="383">
        <f t="shared" si="1"/>
        <v>1985.865</v>
      </c>
      <c r="K14" s="1048"/>
      <c r="L14" s="1049"/>
      <c r="M14" s="383">
        <f t="shared" si="2"/>
        <v>298.352575</v>
      </c>
      <c r="N14" s="383">
        <f t="shared" si="3"/>
        <v>131.91817499999999</v>
      </c>
      <c r="O14" s="383">
        <f t="shared" si="4"/>
        <v>83.217200000000005</v>
      </c>
      <c r="P14" s="383">
        <f t="shared" si="5"/>
        <v>83.217200000000005</v>
      </c>
      <c r="Q14" s="1054"/>
      <c r="R14" s="1055"/>
    </row>
    <row r="15" spans="1:64">
      <c r="A15" s="302">
        <v>5</v>
      </c>
      <c r="B15" s="303" t="s">
        <v>824</v>
      </c>
      <c r="C15" s="249">
        <f>'enrolment vs availed_PY'!H15</f>
        <v>72018</v>
      </c>
      <c r="D15" s="249">
        <f>'enrolment vs availed_PY'!I15</f>
        <v>377</v>
      </c>
      <c r="E15" s="249">
        <f>'enrolment vs availed_PY'!J15</f>
        <v>0</v>
      </c>
      <c r="F15" s="249">
        <f>'enrolment vs availed_PY'!K15</f>
        <v>0</v>
      </c>
      <c r="G15" s="249">
        <f>'enrolment vs availed_PY'!L15</f>
        <v>72395</v>
      </c>
      <c r="H15" s="282">
        <v>210</v>
      </c>
      <c r="I15" s="383">
        <f t="shared" si="0"/>
        <v>1520.2950000000001</v>
      </c>
      <c r="J15" s="383">
        <f t="shared" si="1"/>
        <v>1520.2950000000001</v>
      </c>
      <c r="K15" s="1048"/>
      <c r="L15" s="1049"/>
      <c r="M15" s="383">
        <f t="shared" si="2"/>
        <v>228.40622500000001</v>
      </c>
      <c r="N15" s="383">
        <f t="shared" si="3"/>
        <v>100.99102499999999</v>
      </c>
      <c r="O15" s="383">
        <f t="shared" si="4"/>
        <v>63.707599999999999</v>
      </c>
      <c r="P15" s="383">
        <f t="shared" si="5"/>
        <v>63.707599999999999</v>
      </c>
      <c r="Q15" s="1054"/>
      <c r="R15" s="1055"/>
    </row>
    <row r="16" spans="1:64">
      <c r="A16" s="302">
        <v>6</v>
      </c>
      <c r="B16" s="303" t="s">
        <v>825</v>
      </c>
      <c r="C16" s="249">
        <f>'enrolment vs availed_PY'!H16</f>
        <v>56046</v>
      </c>
      <c r="D16" s="249">
        <f>'enrolment vs availed_PY'!I16</f>
        <v>40693</v>
      </c>
      <c r="E16" s="249">
        <f>'enrolment vs availed_PY'!J16</f>
        <v>0</v>
      </c>
      <c r="F16" s="249">
        <f>'enrolment vs availed_PY'!K16</f>
        <v>0</v>
      </c>
      <c r="G16" s="249">
        <f>'enrolment vs availed_PY'!L16</f>
        <v>96739</v>
      </c>
      <c r="H16" s="282">
        <v>210</v>
      </c>
      <c r="I16" s="383">
        <f t="shared" si="0"/>
        <v>2031.519</v>
      </c>
      <c r="J16" s="383">
        <f t="shared" si="1"/>
        <v>2031.519</v>
      </c>
      <c r="K16" s="1048"/>
      <c r="L16" s="1049"/>
      <c r="M16" s="383">
        <f t="shared" si="2"/>
        <v>305.211545</v>
      </c>
      <c r="N16" s="383">
        <f t="shared" si="3"/>
        <v>134.95090500000001</v>
      </c>
      <c r="O16" s="383">
        <f t="shared" si="4"/>
        <v>85.130319999999998</v>
      </c>
      <c r="P16" s="383">
        <f t="shared" si="5"/>
        <v>85.130319999999998</v>
      </c>
      <c r="Q16" s="1054"/>
      <c r="R16" s="1055"/>
    </row>
    <row r="17" spans="1:18">
      <c r="A17" s="302">
        <v>7</v>
      </c>
      <c r="B17" s="303" t="s">
        <v>826</v>
      </c>
      <c r="C17" s="249">
        <f>'enrolment vs availed_PY'!H17</f>
        <v>59335</v>
      </c>
      <c r="D17" s="249">
        <f>'enrolment vs availed_PY'!I17</f>
        <v>15342</v>
      </c>
      <c r="E17" s="249">
        <f>'enrolment vs availed_PY'!J17</f>
        <v>0</v>
      </c>
      <c r="F17" s="249">
        <f>'enrolment vs availed_PY'!K17</f>
        <v>0</v>
      </c>
      <c r="G17" s="249">
        <f>'enrolment vs availed_PY'!L17</f>
        <v>74677</v>
      </c>
      <c r="H17" s="282">
        <v>210</v>
      </c>
      <c r="I17" s="383">
        <f t="shared" si="0"/>
        <v>1568.2170000000001</v>
      </c>
      <c r="J17" s="383">
        <f t="shared" si="1"/>
        <v>1568.2170000000001</v>
      </c>
      <c r="K17" s="1048"/>
      <c r="L17" s="1049"/>
      <c r="M17" s="383">
        <f t="shared" si="2"/>
        <v>235.60593499999999</v>
      </c>
      <c r="N17" s="383">
        <f t="shared" si="3"/>
        <v>104.174415</v>
      </c>
      <c r="O17" s="383">
        <f t="shared" si="4"/>
        <v>65.715760000000003</v>
      </c>
      <c r="P17" s="383">
        <f t="shared" si="5"/>
        <v>65.715760000000003</v>
      </c>
      <c r="Q17" s="1054"/>
      <c r="R17" s="1055"/>
    </row>
    <row r="18" spans="1:18">
      <c r="A18" s="302">
        <v>8</v>
      </c>
      <c r="B18" s="303" t="s">
        <v>827</v>
      </c>
      <c r="C18" s="249">
        <f>'enrolment vs availed_PY'!H18</f>
        <v>80140</v>
      </c>
      <c r="D18" s="249">
        <f>'enrolment vs availed_PY'!I18</f>
        <v>20255</v>
      </c>
      <c r="E18" s="249">
        <f>'enrolment vs availed_PY'!J18</f>
        <v>0</v>
      </c>
      <c r="F18" s="249">
        <f>'enrolment vs availed_PY'!K18</f>
        <v>0</v>
      </c>
      <c r="G18" s="249">
        <f>'enrolment vs availed_PY'!L18</f>
        <v>100395</v>
      </c>
      <c r="H18" s="282">
        <v>210</v>
      </c>
      <c r="I18" s="383">
        <f t="shared" si="0"/>
        <v>2108.2950000000001</v>
      </c>
      <c r="J18" s="383">
        <f t="shared" si="1"/>
        <v>2108.2950000000001</v>
      </c>
      <c r="K18" s="1048"/>
      <c r="L18" s="1049"/>
      <c r="M18" s="383">
        <f t="shared" si="2"/>
        <v>316.74622499999998</v>
      </c>
      <c r="N18" s="383">
        <f t="shared" si="3"/>
        <v>140.05102500000001</v>
      </c>
      <c r="O18" s="383">
        <f t="shared" si="4"/>
        <v>88.3476</v>
      </c>
      <c r="P18" s="383">
        <f t="shared" si="5"/>
        <v>88.3476</v>
      </c>
      <c r="Q18" s="1054"/>
      <c r="R18" s="1055"/>
    </row>
    <row r="19" spans="1:18">
      <c r="A19" s="302">
        <v>9</v>
      </c>
      <c r="B19" s="303" t="s">
        <v>828</v>
      </c>
      <c r="C19" s="249">
        <f>'enrolment vs availed_PY'!H19</f>
        <v>24010</v>
      </c>
      <c r="D19" s="249">
        <f>'enrolment vs availed_PY'!I19</f>
        <v>18859</v>
      </c>
      <c r="E19" s="249">
        <f>'enrolment vs availed_PY'!J19</f>
        <v>0</v>
      </c>
      <c r="F19" s="249">
        <f>'enrolment vs availed_PY'!K19</f>
        <v>0</v>
      </c>
      <c r="G19" s="249">
        <f>'enrolment vs availed_PY'!L19</f>
        <v>42869</v>
      </c>
      <c r="H19" s="282">
        <v>210</v>
      </c>
      <c r="I19" s="383">
        <f t="shared" si="0"/>
        <v>900.24900000000002</v>
      </c>
      <c r="J19" s="383">
        <f t="shared" si="1"/>
        <v>900.24900000000002</v>
      </c>
      <c r="K19" s="1048"/>
      <c r="L19" s="1049"/>
      <c r="M19" s="383">
        <f t="shared" si="2"/>
        <v>135.25169499999998</v>
      </c>
      <c r="N19" s="383">
        <f t="shared" si="3"/>
        <v>59.802255000000002</v>
      </c>
      <c r="O19" s="383">
        <f t="shared" si="4"/>
        <v>37.724719999999998</v>
      </c>
      <c r="P19" s="383">
        <f t="shared" si="5"/>
        <v>37.724719999999998</v>
      </c>
      <c r="Q19" s="1054"/>
      <c r="R19" s="1055"/>
    </row>
    <row r="20" spans="1:18">
      <c r="A20" s="302">
        <v>10</v>
      </c>
      <c r="B20" s="303" t="s">
        <v>829</v>
      </c>
      <c r="C20" s="249">
        <f>'enrolment vs availed_PY'!H20</f>
        <v>33071</v>
      </c>
      <c r="D20" s="249">
        <f>'enrolment vs availed_PY'!I20</f>
        <v>4877</v>
      </c>
      <c r="E20" s="249">
        <f>'enrolment vs availed_PY'!J20</f>
        <v>0</v>
      </c>
      <c r="F20" s="249">
        <f>'enrolment vs availed_PY'!K20</f>
        <v>0</v>
      </c>
      <c r="G20" s="249">
        <f>'enrolment vs availed_PY'!L20</f>
        <v>37948</v>
      </c>
      <c r="H20" s="282">
        <v>210</v>
      </c>
      <c r="I20" s="383">
        <f t="shared" si="0"/>
        <v>796.90800000000002</v>
      </c>
      <c r="J20" s="383">
        <f t="shared" si="1"/>
        <v>796.90800000000002</v>
      </c>
      <c r="K20" s="1048"/>
      <c r="L20" s="1049"/>
      <c r="M20" s="383">
        <f t="shared" si="2"/>
        <v>119.72594000000001</v>
      </c>
      <c r="N20" s="383">
        <f t="shared" si="3"/>
        <v>52.937460000000002</v>
      </c>
      <c r="O20" s="383">
        <f t="shared" si="4"/>
        <v>33.394240000000003</v>
      </c>
      <c r="P20" s="383">
        <f t="shared" si="5"/>
        <v>33.394240000000003</v>
      </c>
      <c r="Q20" s="1054"/>
      <c r="R20" s="1055"/>
    </row>
    <row r="21" spans="1:18">
      <c r="A21" s="302">
        <v>11</v>
      </c>
      <c r="B21" s="303" t="s">
        <v>830</v>
      </c>
      <c r="C21" s="249">
        <f>'enrolment vs availed_PY'!H21</f>
        <v>88438</v>
      </c>
      <c r="D21" s="249">
        <f>'enrolment vs availed_PY'!I21</f>
        <v>5784</v>
      </c>
      <c r="E21" s="249">
        <f>'enrolment vs availed_PY'!J21</f>
        <v>0</v>
      </c>
      <c r="F21" s="249">
        <f>'enrolment vs availed_PY'!K21</f>
        <v>0</v>
      </c>
      <c r="G21" s="249">
        <f>'enrolment vs availed_PY'!L21</f>
        <v>94222</v>
      </c>
      <c r="H21" s="282">
        <v>210</v>
      </c>
      <c r="I21" s="383">
        <f t="shared" si="0"/>
        <v>1978.662</v>
      </c>
      <c r="J21" s="383">
        <f t="shared" si="1"/>
        <v>1978.662</v>
      </c>
      <c r="K21" s="1048"/>
      <c r="L21" s="1049"/>
      <c r="M21" s="383">
        <f t="shared" si="2"/>
        <v>297.27041000000003</v>
      </c>
      <c r="N21" s="383">
        <f t="shared" si="3"/>
        <v>131.43969000000001</v>
      </c>
      <c r="O21" s="383">
        <f t="shared" si="4"/>
        <v>82.915360000000007</v>
      </c>
      <c r="P21" s="383">
        <f t="shared" si="5"/>
        <v>82.915360000000007</v>
      </c>
      <c r="Q21" s="1054"/>
      <c r="R21" s="1055"/>
    </row>
    <row r="22" spans="1:18">
      <c r="A22" s="302">
        <v>12</v>
      </c>
      <c r="B22" s="303" t="s">
        <v>831</v>
      </c>
      <c r="C22" s="249">
        <f>'enrolment vs availed_PY'!H22</f>
        <v>54940</v>
      </c>
      <c r="D22" s="249">
        <f>'enrolment vs availed_PY'!I22</f>
        <v>27943</v>
      </c>
      <c r="E22" s="249">
        <f>'enrolment vs availed_PY'!J22</f>
        <v>0</v>
      </c>
      <c r="F22" s="249">
        <f>'enrolment vs availed_PY'!K22</f>
        <v>0</v>
      </c>
      <c r="G22" s="249">
        <f>'enrolment vs availed_PY'!L22</f>
        <v>82883</v>
      </c>
      <c r="H22" s="282">
        <v>210</v>
      </c>
      <c r="I22" s="383">
        <f t="shared" si="0"/>
        <v>1740.5429999999999</v>
      </c>
      <c r="J22" s="383">
        <f t="shared" si="1"/>
        <v>1740.5429999999999</v>
      </c>
      <c r="K22" s="1048"/>
      <c r="L22" s="1049"/>
      <c r="M22" s="383">
        <f t="shared" si="2"/>
        <v>261.49586499999998</v>
      </c>
      <c r="N22" s="383">
        <f t="shared" si="3"/>
        <v>115.621785</v>
      </c>
      <c r="O22" s="383">
        <f t="shared" si="4"/>
        <v>72.937039999999996</v>
      </c>
      <c r="P22" s="383">
        <f t="shared" si="5"/>
        <v>72.937039999999996</v>
      </c>
      <c r="Q22" s="1054"/>
      <c r="R22" s="1055"/>
    </row>
    <row r="23" spans="1:18">
      <c r="A23" s="302">
        <v>13</v>
      </c>
      <c r="B23" s="303" t="s">
        <v>832</v>
      </c>
      <c r="C23" s="249">
        <f>'enrolment vs availed_PY'!H23</f>
        <v>50510</v>
      </c>
      <c r="D23" s="249">
        <f>'enrolment vs availed_PY'!I23</f>
        <v>18581</v>
      </c>
      <c r="E23" s="249">
        <f>'enrolment vs availed_PY'!J23</f>
        <v>0</v>
      </c>
      <c r="F23" s="249">
        <f>'enrolment vs availed_PY'!K23</f>
        <v>0</v>
      </c>
      <c r="G23" s="249">
        <f>'enrolment vs availed_PY'!L23</f>
        <v>69091</v>
      </c>
      <c r="H23" s="282">
        <v>210</v>
      </c>
      <c r="I23" s="383">
        <f t="shared" si="0"/>
        <v>1450.9110000000001</v>
      </c>
      <c r="J23" s="383">
        <f t="shared" si="1"/>
        <v>1450.9110000000001</v>
      </c>
      <c r="K23" s="1048"/>
      <c r="L23" s="1049"/>
      <c r="M23" s="383">
        <f t="shared" si="2"/>
        <v>217.98210500000002</v>
      </c>
      <c r="N23" s="383">
        <f t="shared" si="3"/>
        <v>96.381945000000002</v>
      </c>
      <c r="O23" s="383">
        <f t="shared" si="4"/>
        <v>60.800080000000001</v>
      </c>
      <c r="P23" s="383">
        <f t="shared" si="5"/>
        <v>60.800080000000001</v>
      </c>
      <c r="Q23" s="1054"/>
      <c r="R23" s="1055"/>
    </row>
    <row r="24" spans="1:18">
      <c r="A24" s="302">
        <v>14</v>
      </c>
      <c r="B24" s="303" t="s">
        <v>833</v>
      </c>
      <c r="C24" s="249">
        <f>'enrolment vs availed_PY'!H24</f>
        <v>48279</v>
      </c>
      <c r="D24" s="249">
        <f>'enrolment vs availed_PY'!I24</f>
        <v>6436</v>
      </c>
      <c r="E24" s="249">
        <f>'enrolment vs availed_PY'!J24</f>
        <v>0</v>
      </c>
      <c r="F24" s="249">
        <f>'enrolment vs availed_PY'!K24</f>
        <v>0</v>
      </c>
      <c r="G24" s="249">
        <f>'enrolment vs availed_PY'!L24</f>
        <v>54715</v>
      </c>
      <c r="H24" s="282">
        <v>210</v>
      </c>
      <c r="I24" s="383">
        <f t="shared" si="0"/>
        <v>1149.0150000000001</v>
      </c>
      <c r="J24" s="383">
        <f t="shared" si="1"/>
        <v>1149.0150000000001</v>
      </c>
      <c r="K24" s="1048"/>
      <c r="L24" s="1049"/>
      <c r="M24" s="383">
        <f t="shared" si="2"/>
        <v>172.62582500000002</v>
      </c>
      <c r="N24" s="383">
        <f t="shared" si="3"/>
        <v>76.327425000000005</v>
      </c>
      <c r="O24" s="383">
        <f t="shared" si="4"/>
        <v>48.1492</v>
      </c>
      <c r="P24" s="383">
        <f t="shared" si="5"/>
        <v>48.1492</v>
      </c>
      <c r="Q24" s="1054"/>
      <c r="R24" s="1055"/>
    </row>
    <row r="25" spans="1:18">
      <c r="A25" s="302">
        <v>15</v>
      </c>
      <c r="B25" s="303" t="s">
        <v>834</v>
      </c>
      <c r="C25" s="249">
        <f>'enrolment vs availed_PY'!H25</f>
        <v>9987</v>
      </c>
      <c r="D25" s="249">
        <f>'enrolment vs availed_PY'!I25</f>
        <v>7377</v>
      </c>
      <c r="E25" s="249">
        <f>'enrolment vs availed_PY'!J25</f>
        <v>0</v>
      </c>
      <c r="F25" s="249">
        <f>'enrolment vs availed_PY'!K25</f>
        <v>0</v>
      </c>
      <c r="G25" s="249">
        <f>'enrolment vs availed_PY'!L25</f>
        <v>17364</v>
      </c>
      <c r="H25" s="282">
        <v>210</v>
      </c>
      <c r="I25" s="383">
        <f t="shared" si="0"/>
        <v>364.64400000000001</v>
      </c>
      <c r="J25" s="383">
        <f t="shared" si="1"/>
        <v>364.64400000000001</v>
      </c>
      <c r="K25" s="1048"/>
      <c r="L25" s="1049"/>
      <c r="M25" s="383">
        <f t="shared" si="2"/>
        <v>54.783420000000007</v>
      </c>
      <c r="N25" s="383">
        <f t="shared" si="3"/>
        <v>24.22278</v>
      </c>
      <c r="O25" s="383">
        <f t="shared" si="4"/>
        <v>15.28032</v>
      </c>
      <c r="P25" s="383">
        <f t="shared" si="5"/>
        <v>15.28032</v>
      </c>
      <c r="Q25" s="1054"/>
      <c r="R25" s="1055"/>
    </row>
    <row r="26" spans="1:18">
      <c r="A26" s="302">
        <v>16</v>
      </c>
      <c r="B26" s="303" t="s">
        <v>835</v>
      </c>
      <c r="C26" s="249">
        <f>'enrolment vs availed_PY'!H26</f>
        <v>19768</v>
      </c>
      <c r="D26" s="249">
        <f>'enrolment vs availed_PY'!I26</f>
        <v>4303</v>
      </c>
      <c r="E26" s="249">
        <f>'enrolment vs availed_PY'!J26</f>
        <v>0</v>
      </c>
      <c r="F26" s="249">
        <f>'enrolment vs availed_PY'!K26</f>
        <v>0</v>
      </c>
      <c r="G26" s="249">
        <f>'enrolment vs availed_PY'!L26</f>
        <v>24071</v>
      </c>
      <c r="H26" s="282">
        <v>210</v>
      </c>
      <c r="I26" s="383">
        <f t="shared" si="0"/>
        <v>505.49099999999999</v>
      </c>
      <c r="J26" s="383">
        <f t="shared" si="1"/>
        <v>505.49099999999999</v>
      </c>
      <c r="K26" s="1048"/>
      <c r="L26" s="1049"/>
      <c r="M26" s="383">
        <f t="shared" si="2"/>
        <v>75.944005000000004</v>
      </c>
      <c r="N26" s="383">
        <f t="shared" si="3"/>
        <v>33.579045000000001</v>
      </c>
      <c r="O26" s="383">
        <f t="shared" si="4"/>
        <v>21.182480000000002</v>
      </c>
      <c r="P26" s="383">
        <f t="shared" si="5"/>
        <v>21.182480000000002</v>
      </c>
      <c r="Q26" s="1054"/>
      <c r="R26" s="1055"/>
    </row>
    <row r="27" spans="1:18">
      <c r="A27" s="302">
        <v>17</v>
      </c>
      <c r="B27" s="303" t="s">
        <v>836</v>
      </c>
      <c r="C27" s="249">
        <f>'enrolment vs availed_PY'!H27</f>
        <v>76236</v>
      </c>
      <c r="D27" s="249">
        <f>'enrolment vs availed_PY'!I27</f>
        <v>11016</v>
      </c>
      <c r="E27" s="249">
        <f>'enrolment vs availed_PY'!J27</f>
        <v>0</v>
      </c>
      <c r="F27" s="249">
        <f>'enrolment vs availed_PY'!K27</f>
        <v>0</v>
      </c>
      <c r="G27" s="249">
        <f>'enrolment vs availed_PY'!L27</f>
        <v>87252</v>
      </c>
      <c r="H27" s="282">
        <v>210</v>
      </c>
      <c r="I27" s="383">
        <f t="shared" si="0"/>
        <v>1832.2919999999999</v>
      </c>
      <c r="J27" s="383">
        <f t="shared" si="1"/>
        <v>1832.2919999999999</v>
      </c>
      <c r="K27" s="1048"/>
      <c r="L27" s="1049"/>
      <c r="M27" s="383">
        <f t="shared" si="2"/>
        <v>275.28005999999999</v>
      </c>
      <c r="N27" s="383">
        <f t="shared" si="3"/>
        <v>121.71653999999999</v>
      </c>
      <c r="O27" s="383">
        <f t="shared" si="4"/>
        <v>76.781760000000006</v>
      </c>
      <c r="P27" s="383">
        <f t="shared" si="5"/>
        <v>76.781760000000006</v>
      </c>
      <c r="Q27" s="1054"/>
      <c r="R27" s="1055"/>
    </row>
    <row r="28" spans="1:18">
      <c r="A28" s="302">
        <v>18</v>
      </c>
      <c r="B28" s="303" t="s">
        <v>837</v>
      </c>
      <c r="C28" s="249">
        <f>'enrolment vs availed_PY'!H28</f>
        <v>33715</v>
      </c>
      <c r="D28" s="249">
        <f>'enrolment vs availed_PY'!I28</f>
        <v>17650</v>
      </c>
      <c r="E28" s="249">
        <f>'enrolment vs availed_PY'!J28</f>
        <v>0</v>
      </c>
      <c r="F28" s="249">
        <f>'enrolment vs availed_PY'!K28</f>
        <v>0</v>
      </c>
      <c r="G28" s="249">
        <f>'enrolment vs availed_PY'!L28</f>
        <v>51365</v>
      </c>
      <c r="H28" s="282">
        <v>210</v>
      </c>
      <c r="I28" s="383">
        <f t="shared" si="0"/>
        <v>1078.665</v>
      </c>
      <c r="J28" s="383">
        <f t="shared" si="1"/>
        <v>1078.665</v>
      </c>
      <c r="K28" s="1048"/>
      <c r="L28" s="1049"/>
      <c r="M28" s="383">
        <f t="shared" si="2"/>
        <v>162.05657500000001</v>
      </c>
      <c r="N28" s="383">
        <f t="shared" si="3"/>
        <v>71.654174999999995</v>
      </c>
      <c r="O28" s="383">
        <f t="shared" si="4"/>
        <v>45.2012</v>
      </c>
      <c r="P28" s="383">
        <f t="shared" si="5"/>
        <v>45.2012</v>
      </c>
      <c r="Q28" s="1054"/>
      <c r="R28" s="1055"/>
    </row>
    <row r="29" spans="1:18">
      <c r="A29" s="302">
        <v>19</v>
      </c>
      <c r="B29" s="303" t="s">
        <v>838</v>
      </c>
      <c r="C29" s="249">
        <f>'enrolment vs availed_PY'!H29</f>
        <v>102740</v>
      </c>
      <c r="D29" s="249">
        <f>'enrolment vs availed_PY'!I29</f>
        <v>23822</v>
      </c>
      <c r="E29" s="249">
        <f>'enrolment vs availed_PY'!J29</f>
        <v>0</v>
      </c>
      <c r="F29" s="249">
        <f>'enrolment vs availed_PY'!K29</f>
        <v>0</v>
      </c>
      <c r="G29" s="249">
        <f>'enrolment vs availed_PY'!L29</f>
        <v>126562</v>
      </c>
      <c r="H29" s="282">
        <v>210</v>
      </c>
      <c r="I29" s="383">
        <f t="shared" si="0"/>
        <v>2657.8020000000001</v>
      </c>
      <c r="J29" s="383">
        <f t="shared" si="1"/>
        <v>2657.8020000000001</v>
      </c>
      <c r="K29" s="1048"/>
      <c r="L29" s="1049"/>
      <c r="M29" s="383">
        <f t="shared" si="2"/>
        <v>399.30310999999995</v>
      </c>
      <c r="N29" s="383">
        <f t="shared" si="3"/>
        <v>176.55399</v>
      </c>
      <c r="O29" s="383">
        <f t="shared" si="4"/>
        <v>111.37456</v>
      </c>
      <c r="P29" s="383">
        <f t="shared" si="5"/>
        <v>111.37456</v>
      </c>
      <c r="Q29" s="1054"/>
      <c r="R29" s="1055"/>
    </row>
    <row r="30" spans="1:18">
      <c r="A30" s="302">
        <v>20</v>
      </c>
      <c r="B30" s="303" t="s">
        <v>839</v>
      </c>
      <c r="C30" s="249">
        <f>'enrolment vs availed_PY'!H30</f>
        <v>37497</v>
      </c>
      <c r="D30" s="249">
        <f>'enrolment vs availed_PY'!I30</f>
        <v>13795</v>
      </c>
      <c r="E30" s="249">
        <f>'enrolment vs availed_PY'!J30</f>
        <v>0</v>
      </c>
      <c r="F30" s="249">
        <f>'enrolment vs availed_PY'!K30</f>
        <v>0</v>
      </c>
      <c r="G30" s="249">
        <f>'enrolment vs availed_PY'!L30</f>
        <v>51292</v>
      </c>
      <c r="H30" s="282">
        <v>210</v>
      </c>
      <c r="I30" s="383">
        <f t="shared" si="0"/>
        <v>1077.1320000000001</v>
      </c>
      <c r="J30" s="383">
        <f t="shared" si="1"/>
        <v>1077.1320000000001</v>
      </c>
      <c r="K30" s="1048"/>
      <c r="L30" s="1049"/>
      <c r="M30" s="383">
        <f t="shared" si="2"/>
        <v>161.82625999999999</v>
      </c>
      <c r="N30" s="383">
        <f t="shared" si="3"/>
        <v>71.552340000000001</v>
      </c>
      <c r="O30" s="383">
        <f t="shared" si="4"/>
        <v>45.136960000000002</v>
      </c>
      <c r="P30" s="383">
        <f t="shared" si="5"/>
        <v>45.136960000000002</v>
      </c>
      <c r="Q30" s="1054"/>
      <c r="R30" s="1055"/>
    </row>
    <row r="31" spans="1:18">
      <c r="A31" s="302">
        <v>21</v>
      </c>
      <c r="B31" s="303" t="s">
        <v>840</v>
      </c>
      <c r="C31" s="249">
        <f>'enrolment vs availed_PY'!H31</f>
        <v>67076</v>
      </c>
      <c r="D31" s="249">
        <f>'enrolment vs availed_PY'!I31</f>
        <v>22433</v>
      </c>
      <c r="E31" s="249">
        <f>'enrolment vs availed_PY'!J31</f>
        <v>0</v>
      </c>
      <c r="F31" s="249">
        <f>'enrolment vs availed_PY'!K31</f>
        <v>0</v>
      </c>
      <c r="G31" s="249">
        <f>'enrolment vs availed_PY'!L31</f>
        <v>89509</v>
      </c>
      <c r="H31" s="282">
        <v>210</v>
      </c>
      <c r="I31" s="383">
        <f t="shared" si="0"/>
        <v>1879.6890000000001</v>
      </c>
      <c r="J31" s="383">
        <f t="shared" si="1"/>
        <v>1879.6890000000001</v>
      </c>
      <c r="K31" s="1048"/>
      <c r="L31" s="1049"/>
      <c r="M31" s="383">
        <f t="shared" si="2"/>
        <v>282.40089499999999</v>
      </c>
      <c r="N31" s="383">
        <f t="shared" si="3"/>
        <v>124.865055</v>
      </c>
      <c r="O31" s="383">
        <f t="shared" si="4"/>
        <v>78.767920000000004</v>
      </c>
      <c r="P31" s="383">
        <f t="shared" si="5"/>
        <v>78.767920000000004</v>
      </c>
      <c r="Q31" s="1054"/>
      <c r="R31" s="1055"/>
    </row>
    <row r="32" spans="1:18">
      <c r="A32" s="302">
        <v>22</v>
      </c>
      <c r="B32" s="303" t="s">
        <v>841</v>
      </c>
      <c r="C32" s="249">
        <f>'enrolment vs availed_PY'!H32</f>
        <v>27200</v>
      </c>
      <c r="D32" s="249">
        <f>'enrolment vs availed_PY'!I32</f>
        <v>29519</v>
      </c>
      <c r="E32" s="249">
        <f>'enrolment vs availed_PY'!J32</f>
        <v>0</v>
      </c>
      <c r="F32" s="249">
        <f>'enrolment vs availed_PY'!K32</f>
        <v>0</v>
      </c>
      <c r="G32" s="249">
        <f>'enrolment vs availed_PY'!L32</f>
        <v>56719</v>
      </c>
      <c r="H32" s="282">
        <v>210</v>
      </c>
      <c r="I32" s="383">
        <f t="shared" si="0"/>
        <v>1191.0989999999999</v>
      </c>
      <c r="J32" s="383">
        <f t="shared" si="1"/>
        <v>1191.0989999999999</v>
      </c>
      <c r="K32" s="1048"/>
      <c r="L32" s="1049"/>
      <c r="M32" s="383">
        <f t="shared" si="2"/>
        <v>178.94844500000002</v>
      </c>
      <c r="N32" s="383">
        <f t="shared" si="3"/>
        <v>79.123005000000006</v>
      </c>
      <c r="O32" s="383">
        <f t="shared" si="4"/>
        <v>49.91272</v>
      </c>
      <c r="P32" s="383">
        <f t="shared" si="5"/>
        <v>49.91272</v>
      </c>
      <c r="Q32" s="1054"/>
      <c r="R32" s="1055"/>
    </row>
    <row r="33" spans="1:18">
      <c r="A33" s="302">
        <v>23</v>
      </c>
      <c r="B33" s="303" t="s">
        <v>842</v>
      </c>
      <c r="C33" s="249">
        <f>'enrolment vs availed_PY'!H33</f>
        <v>54760</v>
      </c>
      <c r="D33" s="249">
        <f>'enrolment vs availed_PY'!I33</f>
        <v>32467</v>
      </c>
      <c r="E33" s="249">
        <f>'enrolment vs availed_PY'!J33</f>
        <v>0</v>
      </c>
      <c r="F33" s="249">
        <f>'enrolment vs availed_PY'!K33</f>
        <v>0</v>
      </c>
      <c r="G33" s="249">
        <f>'enrolment vs availed_PY'!L33</f>
        <v>87227</v>
      </c>
      <c r="H33" s="282">
        <v>210</v>
      </c>
      <c r="I33" s="383">
        <f t="shared" si="0"/>
        <v>1831.7670000000001</v>
      </c>
      <c r="J33" s="383">
        <f t="shared" si="1"/>
        <v>1831.7670000000001</v>
      </c>
      <c r="K33" s="1048"/>
      <c r="L33" s="1049"/>
      <c r="M33" s="383">
        <f t="shared" si="2"/>
        <v>275.20118500000001</v>
      </c>
      <c r="N33" s="383">
        <f t="shared" si="3"/>
        <v>121.681665</v>
      </c>
      <c r="O33" s="383">
        <f t="shared" si="4"/>
        <v>76.75976</v>
      </c>
      <c r="P33" s="383">
        <f t="shared" si="5"/>
        <v>76.75976</v>
      </c>
      <c r="Q33" s="1054"/>
      <c r="R33" s="1055"/>
    </row>
    <row r="34" spans="1:18">
      <c r="A34" s="302">
        <v>24</v>
      </c>
      <c r="B34" s="303" t="s">
        <v>843</v>
      </c>
      <c r="C34" s="249">
        <f>'enrolment vs availed_PY'!H34</f>
        <v>70760</v>
      </c>
      <c r="D34" s="249">
        <f>'enrolment vs availed_PY'!I34</f>
        <v>15402</v>
      </c>
      <c r="E34" s="249">
        <f>'enrolment vs availed_PY'!J34</f>
        <v>0</v>
      </c>
      <c r="F34" s="249">
        <f>'enrolment vs availed_PY'!K34</f>
        <v>0</v>
      </c>
      <c r="G34" s="249">
        <f>'enrolment vs availed_PY'!L34</f>
        <v>86162</v>
      </c>
      <c r="H34" s="282">
        <v>210</v>
      </c>
      <c r="I34" s="383">
        <f t="shared" si="0"/>
        <v>1809.402</v>
      </c>
      <c r="J34" s="383">
        <f t="shared" si="1"/>
        <v>1809.402</v>
      </c>
      <c r="K34" s="1048"/>
      <c r="L34" s="1049"/>
      <c r="M34" s="383">
        <f t="shared" si="2"/>
        <v>271.84111000000001</v>
      </c>
      <c r="N34" s="383">
        <f t="shared" si="3"/>
        <v>120.19598999999999</v>
      </c>
      <c r="O34" s="383">
        <f t="shared" si="4"/>
        <v>75.822559999999996</v>
      </c>
      <c r="P34" s="383">
        <f t="shared" si="5"/>
        <v>75.822559999999996</v>
      </c>
      <c r="Q34" s="1054"/>
      <c r="R34" s="1055"/>
    </row>
    <row r="35" spans="1:18">
      <c r="A35" s="302">
        <v>25</v>
      </c>
      <c r="B35" s="303" t="s">
        <v>844</v>
      </c>
      <c r="C35" s="249">
        <f>'enrolment vs availed_PY'!H35</f>
        <v>41810</v>
      </c>
      <c r="D35" s="249">
        <f>'enrolment vs availed_PY'!I35</f>
        <v>10227</v>
      </c>
      <c r="E35" s="249">
        <f>'enrolment vs availed_PY'!J35</f>
        <v>0</v>
      </c>
      <c r="F35" s="249">
        <f>'enrolment vs availed_PY'!K35</f>
        <v>0</v>
      </c>
      <c r="G35" s="249">
        <f>'enrolment vs availed_PY'!L35</f>
        <v>52037</v>
      </c>
      <c r="H35" s="282">
        <v>210</v>
      </c>
      <c r="I35" s="383">
        <f t="shared" si="0"/>
        <v>1092.777</v>
      </c>
      <c r="J35" s="383">
        <f t="shared" si="1"/>
        <v>1092.777</v>
      </c>
      <c r="K35" s="1048"/>
      <c r="L35" s="1049"/>
      <c r="M35" s="383">
        <f t="shared" si="2"/>
        <v>164.17673500000001</v>
      </c>
      <c r="N35" s="383">
        <f t="shared" si="3"/>
        <v>72.591615000000004</v>
      </c>
      <c r="O35" s="383">
        <f t="shared" si="4"/>
        <v>45.792560000000002</v>
      </c>
      <c r="P35" s="383">
        <f t="shared" si="5"/>
        <v>45.792560000000002</v>
      </c>
      <c r="Q35" s="1054"/>
      <c r="R35" s="1055"/>
    </row>
    <row r="36" spans="1:18">
      <c r="A36" s="302">
        <v>26</v>
      </c>
      <c r="B36" s="303" t="s">
        <v>845</v>
      </c>
      <c r="C36" s="249">
        <f>'enrolment vs availed_PY'!H36</f>
        <v>37660</v>
      </c>
      <c r="D36" s="249">
        <f>'enrolment vs availed_PY'!I36</f>
        <v>97623</v>
      </c>
      <c r="E36" s="249">
        <f>'enrolment vs availed_PY'!J36</f>
        <v>0</v>
      </c>
      <c r="F36" s="249">
        <f>'enrolment vs availed_PY'!K36</f>
        <v>0</v>
      </c>
      <c r="G36" s="249">
        <f>'enrolment vs availed_PY'!L36</f>
        <v>135283</v>
      </c>
      <c r="H36" s="282">
        <v>210</v>
      </c>
      <c r="I36" s="383">
        <f t="shared" si="0"/>
        <v>2840.9430000000002</v>
      </c>
      <c r="J36" s="383">
        <f t="shared" si="1"/>
        <v>2840.9430000000002</v>
      </c>
      <c r="K36" s="1048"/>
      <c r="L36" s="1049"/>
      <c r="M36" s="383">
        <f t="shared" si="2"/>
        <v>426.81786499999998</v>
      </c>
      <c r="N36" s="383">
        <f t="shared" si="3"/>
        <v>188.719785</v>
      </c>
      <c r="O36" s="383">
        <f t="shared" si="4"/>
        <v>119.04904000000001</v>
      </c>
      <c r="P36" s="383">
        <f t="shared" si="5"/>
        <v>119.04904000000001</v>
      </c>
      <c r="Q36" s="1054"/>
      <c r="R36" s="1055"/>
    </row>
    <row r="37" spans="1:18">
      <c r="A37" s="302">
        <v>27</v>
      </c>
      <c r="B37" s="303" t="s">
        <v>846</v>
      </c>
      <c r="C37" s="249">
        <f>'enrolment vs availed_PY'!H37</f>
        <v>64280</v>
      </c>
      <c r="D37" s="249">
        <f>'enrolment vs availed_PY'!I37</f>
        <v>6823</v>
      </c>
      <c r="E37" s="249">
        <f>'enrolment vs availed_PY'!J37</f>
        <v>0</v>
      </c>
      <c r="F37" s="249">
        <f>'enrolment vs availed_PY'!K37</f>
        <v>0</v>
      </c>
      <c r="G37" s="249">
        <f>'enrolment vs availed_PY'!L37</f>
        <v>71103</v>
      </c>
      <c r="H37" s="282">
        <v>210</v>
      </c>
      <c r="I37" s="383">
        <f t="shared" si="0"/>
        <v>1493.163</v>
      </c>
      <c r="J37" s="383">
        <f t="shared" si="1"/>
        <v>1493.163</v>
      </c>
      <c r="K37" s="1048"/>
      <c r="L37" s="1049"/>
      <c r="M37" s="383">
        <f t="shared" si="2"/>
        <v>224.32996499999999</v>
      </c>
      <c r="N37" s="383">
        <f t="shared" si="3"/>
        <v>99.188685000000007</v>
      </c>
      <c r="O37" s="383">
        <f t="shared" si="4"/>
        <v>62.570639999999997</v>
      </c>
      <c r="P37" s="383">
        <f t="shared" si="5"/>
        <v>62.570639999999997</v>
      </c>
      <c r="Q37" s="1054"/>
      <c r="R37" s="1055"/>
    </row>
    <row r="38" spans="1:18">
      <c r="A38" s="302">
        <v>28</v>
      </c>
      <c r="B38" s="303" t="s">
        <v>847</v>
      </c>
      <c r="C38" s="249">
        <f>'enrolment vs availed_PY'!H38</f>
        <v>100196</v>
      </c>
      <c r="D38" s="249">
        <f>'enrolment vs availed_PY'!I38</f>
        <v>16129</v>
      </c>
      <c r="E38" s="249">
        <f>'enrolment vs availed_PY'!J38</f>
        <v>0</v>
      </c>
      <c r="F38" s="249">
        <f>'enrolment vs availed_PY'!K38</f>
        <v>0</v>
      </c>
      <c r="G38" s="249">
        <f>'enrolment vs availed_PY'!L38</f>
        <v>116325</v>
      </c>
      <c r="H38" s="282">
        <v>210</v>
      </c>
      <c r="I38" s="383">
        <f t="shared" si="0"/>
        <v>2442.8249999999998</v>
      </c>
      <c r="J38" s="383">
        <f t="shared" si="1"/>
        <v>2442.8249999999998</v>
      </c>
      <c r="K38" s="1048"/>
      <c r="L38" s="1049"/>
      <c r="M38" s="383">
        <f t="shared" si="2"/>
        <v>367.00537499999996</v>
      </c>
      <c r="N38" s="383">
        <f t="shared" si="3"/>
        <v>162.27337499999999</v>
      </c>
      <c r="O38" s="383">
        <f t="shared" si="4"/>
        <v>102.366</v>
      </c>
      <c r="P38" s="383">
        <f t="shared" si="5"/>
        <v>102.366</v>
      </c>
      <c r="Q38" s="1054"/>
      <c r="R38" s="1055"/>
    </row>
    <row r="39" spans="1:18">
      <c r="A39" s="302">
        <v>29</v>
      </c>
      <c r="B39" s="303" t="s">
        <v>848</v>
      </c>
      <c r="C39" s="249">
        <f>'enrolment vs availed_PY'!H39</f>
        <v>22670</v>
      </c>
      <c r="D39" s="249">
        <f>'enrolment vs availed_PY'!I39</f>
        <v>43304</v>
      </c>
      <c r="E39" s="249">
        <f>'enrolment vs availed_PY'!J39</f>
        <v>0</v>
      </c>
      <c r="F39" s="249">
        <f>'enrolment vs availed_PY'!K39</f>
        <v>0</v>
      </c>
      <c r="G39" s="249">
        <f>'enrolment vs availed_PY'!L39</f>
        <v>65974</v>
      </c>
      <c r="H39" s="282">
        <v>210</v>
      </c>
      <c r="I39" s="383">
        <f t="shared" si="0"/>
        <v>1385.454</v>
      </c>
      <c r="J39" s="383">
        <f t="shared" si="1"/>
        <v>1385.454</v>
      </c>
      <c r="K39" s="1048"/>
      <c r="L39" s="1049"/>
      <c r="M39" s="383">
        <f t="shared" si="2"/>
        <v>208.14796999999999</v>
      </c>
      <c r="N39" s="383">
        <f t="shared" si="3"/>
        <v>92.033730000000006</v>
      </c>
      <c r="O39" s="383">
        <f t="shared" si="4"/>
        <v>58.057119999999998</v>
      </c>
      <c r="P39" s="383">
        <f t="shared" si="5"/>
        <v>58.057119999999998</v>
      </c>
      <c r="Q39" s="1054"/>
      <c r="R39" s="1055"/>
    </row>
    <row r="40" spans="1:18">
      <c r="A40" s="302">
        <v>30</v>
      </c>
      <c r="B40" s="303" t="s">
        <v>849</v>
      </c>
      <c r="C40" s="249">
        <f>'enrolment vs availed_PY'!H40</f>
        <v>119788</v>
      </c>
      <c r="D40" s="249">
        <f>'enrolment vs availed_PY'!I40</f>
        <v>35228</v>
      </c>
      <c r="E40" s="249">
        <f>'enrolment vs availed_PY'!J40</f>
        <v>0</v>
      </c>
      <c r="F40" s="249">
        <f>'enrolment vs availed_PY'!K40</f>
        <v>0</v>
      </c>
      <c r="G40" s="249">
        <f>'enrolment vs availed_PY'!L40</f>
        <v>155016</v>
      </c>
      <c r="H40" s="282">
        <v>210</v>
      </c>
      <c r="I40" s="383">
        <f t="shared" si="0"/>
        <v>3255.3359999999998</v>
      </c>
      <c r="J40" s="383">
        <f t="shared" si="1"/>
        <v>3255.3359999999998</v>
      </c>
      <c r="K40" s="1048"/>
      <c r="L40" s="1049"/>
      <c r="M40" s="383">
        <f t="shared" si="2"/>
        <v>489.07548000000003</v>
      </c>
      <c r="N40" s="383">
        <f t="shared" si="3"/>
        <v>216.24732</v>
      </c>
      <c r="O40" s="383">
        <f t="shared" si="4"/>
        <v>136.41408000000001</v>
      </c>
      <c r="P40" s="383">
        <f t="shared" si="5"/>
        <v>136.41408000000001</v>
      </c>
      <c r="Q40" s="1054"/>
      <c r="R40" s="1055"/>
    </row>
    <row r="41" spans="1:18">
      <c r="A41" s="302">
        <v>31</v>
      </c>
      <c r="B41" s="303" t="s">
        <v>850</v>
      </c>
      <c r="C41" s="249">
        <f>'enrolment vs availed_PY'!H41</f>
        <v>130587</v>
      </c>
      <c r="D41" s="249">
        <f>'enrolment vs availed_PY'!I41</f>
        <v>28424</v>
      </c>
      <c r="E41" s="249">
        <f>'enrolment vs availed_PY'!J41</f>
        <v>0</v>
      </c>
      <c r="F41" s="249">
        <f>'enrolment vs availed_PY'!K41</f>
        <v>0</v>
      </c>
      <c r="G41" s="249">
        <f>'enrolment vs availed_PY'!L41</f>
        <v>159011</v>
      </c>
      <c r="H41" s="282">
        <v>210</v>
      </c>
      <c r="I41" s="383">
        <f t="shared" si="0"/>
        <v>3339.2310000000002</v>
      </c>
      <c r="J41" s="383">
        <f t="shared" si="1"/>
        <v>3339.2310000000002</v>
      </c>
      <c r="K41" s="1048"/>
      <c r="L41" s="1049"/>
      <c r="M41" s="383">
        <f t="shared" si="2"/>
        <v>501.67970500000001</v>
      </c>
      <c r="N41" s="383">
        <f t="shared" si="3"/>
        <v>221.820345</v>
      </c>
      <c r="O41" s="383">
        <f t="shared" si="4"/>
        <v>139.92967999999999</v>
      </c>
      <c r="P41" s="383">
        <f t="shared" si="5"/>
        <v>139.92967999999999</v>
      </c>
      <c r="Q41" s="1054"/>
      <c r="R41" s="1055"/>
    </row>
    <row r="42" spans="1:18">
      <c r="A42" s="302">
        <v>32</v>
      </c>
      <c r="B42" s="303" t="s">
        <v>851</v>
      </c>
      <c r="C42" s="249">
        <f>'enrolment vs availed_PY'!H42</f>
        <v>40963</v>
      </c>
      <c r="D42" s="249">
        <f>'enrolment vs availed_PY'!I42</f>
        <v>50304</v>
      </c>
      <c r="E42" s="249">
        <f>'enrolment vs availed_PY'!J42</f>
        <v>0</v>
      </c>
      <c r="F42" s="249">
        <f>'enrolment vs availed_PY'!K42</f>
        <v>0</v>
      </c>
      <c r="G42" s="249">
        <f>'enrolment vs availed_PY'!L42</f>
        <v>91267</v>
      </c>
      <c r="H42" s="282">
        <v>210</v>
      </c>
      <c r="I42" s="383">
        <f t="shared" si="0"/>
        <v>1916.607</v>
      </c>
      <c r="J42" s="383">
        <f t="shared" si="1"/>
        <v>1916.607</v>
      </c>
      <c r="K42" s="1048"/>
      <c r="L42" s="1049"/>
      <c r="M42" s="383">
        <f t="shared" si="2"/>
        <v>287.947385</v>
      </c>
      <c r="N42" s="383">
        <f t="shared" si="3"/>
        <v>127.317465</v>
      </c>
      <c r="O42" s="383">
        <f t="shared" si="4"/>
        <v>80.314959999999999</v>
      </c>
      <c r="P42" s="383">
        <f t="shared" si="5"/>
        <v>80.314959999999999</v>
      </c>
      <c r="Q42" s="1054"/>
      <c r="R42" s="1055"/>
    </row>
    <row r="43" spans="1:18">
      <c r="A43" s="304"/>
      <c r="B43" s="305" t="s">
        <v>84</v>
      </c>
      <c r="C43" s="437">
        <f>'enrolment vs availed_PY'!H43</f>
        <v>1840665</v>
      </c>
      <c r="D43" s="437">
        <f>'enrolment vs availed_PY'!I43</f>
        <v>687604</v>
      </c>
      <c r="E43" s="437">
        <f>'enrolment vs availed_PY'!J43</f>
        <v>0</v>
      </c>
      <c r="F43" s="437">
        <f>'enrolment vs availed_PY'!K43</f>
        <v>0</v>
      </c>
      <c r="G43" s="437">
        <f>'enrolment vs availed_PY'!L43</f>
        <v>2528269</v>
      </c>
      <c r="H43" s="444">
        <v>210</v>
      </c>
      <c r="I43" s="445">
        <f t="shared" si="0"/>
        <v>53093.648999999998</v>
      </c>
      <c r="J43" s="445">
        <f t="shared" si="1"/>
        <v>53093.648999999998</v>
      </c>
      <c r="K43" s="1050"/>
      <c r="L43" s="1051"/>
      <c r="M43" s="445">
        <f t="shared" si="2"/>
        <v>7976.6886950000007</v>
      </c>
      <c r="N43" s="445">
        <f t="shared" si="3"/>
        <v>3526.9352549999999</v>
      </c>
      <c r="O43" s="445">
        <f t="shared" si="4"/>
        <v>2224.8767200000002</v>
      </c>
      <c r="P43" s="445">
        <f t="shared" si="5"/>
        <v>2224.8767200000002</v>
      </c>
      <c r="Q43" s="1056"/>
      <c r="R43" s="1057"/>
    </row>
    <row r="44" spans="1:18">
      <c r="A44" s="252"/>
      <c r="B44" s="252"/>
      <c r="C44" s="252"/>
      <c r="D44" s="252"/>
      <c r="E44" s="252"/>
      <c r="F44" s="252"/>
      <c r="G44" s="252"/>
      <c r="H44" s="252"/>
      <c r="I44" s="245"/>
      <c r="J44" s="245"/>
      <c r="K44" s="245"/>
      <c r="L44" s="245"/>
      <c r="M44" s="245"/>
      <c r="N44" s="245"/>
      <c r="O44" s="245"/>
      <c r="P44" s="245"/>
      <c r="Q44" s="245"/>
      <c r="R44" s="245"/>
    </row>
    <row r="45" spans="1:18">
      <c r="A45" s="253" t="s">
        <v>8</v>
      </c>
      <c r="B45" s="254"/>
      <c r="C45" s="254"/>
      <c r="D45" s="252"/>
      <c r="E45" s="252"/>
      <c r="F45" s="252"/>
      <c r="G45" s="252"/>
      <c r="H45" s="252"/>
      <c r="I45" s="245"/>
      <c r="J45" s="245"/>
      <c r="K45" s="245"/>
      <c r="L45" s="245"/>
      <c r="M45" s="245"/>
      <c r="N45" s="245"/>
      <c r="O45" s="245"/>
      <c r="P45" s="245"/>
      <c r="Q45" s="245"/>
      <c r="R45" s="245"/>
    </row>
    <row r="46" spans="1:18">
      <c r="A46" s="255" t="s">
        <v>9</v>
      </c>
      <c r="B46" s="255"/>
      <c r="C46" s="255"/>
      <c r="I46" s="245"/>
      <c r="J46" s="245"/>
      <c r="K46" s="245"/>
      <c r="L46" s="245"/>
      <c r="M46" s="245"/>
      <c r="N46" s="245"/>
      <c r="O46" s="245"/>
      <c r="P46" s="245"/>
      <c r="Q46" s="245"/>
      <c r="R46" s="245"/>
    </row>
    <row r="47" spans="1:18">
      <c r="A47" s="255" t="s">
        <v>10</v>
      </c>
      <c r="B47" s="255"/>
      <c r="C47" s="255"/>
      <c r="I47" s="245"/>
      <c r="J47" s="245"/>
      <c r="K47" s="245"/>
      <c r="L47" s="245"/>
      <c r="M47" s="245"/>
      <c r="N47" s="938" t="s">
        <v>1026</v>
      </c>
      <c r="O47" s="938"/>
      <c r="P47" s="938"/>
      <c r="Q47" s="938"/>
      <c r="R47" s="245"/>
    </row>
    <row r="48" spans="1:18" ht="15">
      <c r="A48" s="255"/>
      <c r="B48" s="255"/>
      <c r="C48" s="255"/>
      <c r="I48" s="245"/>
      <c r="J48" s="245"/>
      <c r="K48" s="245"/>
      <c r="L48" s="245"/>
      <c r="M48" s="245"/>
      <c r="N48" s="1058" t="s">
        <v>1010</v>
      </c>
      <c r="O48" s="1058"/>
      <c r="P48" s="1058"/>
      <c r="Q48" s="1058"/>
      <c r="R48" s="245"/>
    </row>
    <row r="49" spans="1:18">
      <c r="A49" s="255"/>
      <c r="B49" s="255"/>
      <c r="C49" s="255"/>
      <c r="I49" s="245"/>
      <c r="J49" s="245"/>
      <c r="K49" s="245"/>
      <c r="L49" s="938" t="s">
        <v>1029</v>
      </c>
      <c r="M49" s="938"/>
      <c r="N49" s="245"/>
      <c r="O49" s="245"/>
      <c r="P49" s="245"/>
      <c r="Q49" s="245"/>
      <c r="R49" s="245"/>
    </row>
    <row r="50" spans="1:18">
      <c r="A50" s="255"/>
      <c r="H50" s="255"/>
      <c r="I50" s="245"/>
      <c r="J50" s="255"/>
      <c r="K50" s="255"/>
      <c r="L50" s="255"/>
      <c r="M50" s="255"/>
      <c r="N50" s="255"/>
      <c r="O50" s="255"/>
      <c r="P50" s="255"/>
      <c r="Q50" s="255"/>
      <c r="R50" s="255"/>
    </row>
    <row r="51" spans="1:18" ht="16.5" customHeight="1">
      <c r="I51" s="255"/>
      <c r="J51" s="495"/>
      <c r="K51" s="495"/>
      <c r="L51" s="495"/>
      <c r="M51" s="495"/>
      <c r="N51" s="1058" t="s">
        <v>1028</v>
      </c>
      <c r="O51" s="1058"/>
      <c r="P51" s="1058"/>
      <c r="Q51" s="1058"/>
      <c r="R51" s="495"/>
    </row>
    <row r="52" spans="1:18" ht="12.75" customHeight="1">
      <c r="I52" s="1046"/>
      <c r="J52" s="1046"/>
      <c r="K52" s="1046"/>
      <c r="L52" s="1046"/>
      <c r="M52" s="1046"/>
      <c r="N52" s="1046"/>
      <c r="O52" s="1046"/>
      <c r="P52" s="1046"/>
      <c r="Q52" s="1046"/>
      <c r="R52" s="1046"/>
    </row>
    <row r="53" spans="1:18">
      <c r="A53" s="255"/>
      <c r="B53" s="255"/>
      <c r="I53" s="245"/>
      <c r="J53" s="255"/>
      <c r="K53" s="255"/>
      <c r="L53" s="255"/>
      <c r="M53" s="255"/>
      <c r="N53" s="255"/>
      <c r="O53" s="255"/>
      <c r="P53" s="255"/>
      <c r="Q53" s="255"/>
      <c r="R53" s="255"/>
    </row>
    <row r="54" spans="1:18" s="245" customFormat="1" ht="21.75" customHeight="1"/>
    <row r="55" spans="1:18" s="245" customFormat="1">
      <c r="A55" s="938"/>
      <c r="B55" s="938"/>
      <c r="C55" s="938"/>
      <c r="D55" s="938"/>
      <c r="E55" s="938"/>
      <c r="F55" s="938"/>
      <c r="G55" s="938"/>
      <c r="H55" s="938"/>
      <c r="I55" s="938"/>
      <c r="J55" s="938"/>
      <c r="K55" s="938"/>
      <c r="L55" s="938"/>
      <c r="M55" s="938"/>
      <c r="N55" s="938"/>
      <c r="O55" s="938"/>
      <c r="P55" s="938"/>
      <c r="Q55" s="938"/>
      <c r="R55" s="938"/>
    </row>
    <row r="56" spans="1:18" s="245" customFormat="1"/>
    <row r="57" spans="1:18" s="245" customFormat="1"/>
    <row r="58" spans="1:18" s="245" customFormat="1"/>
    <row r="59" spans="1:18" s="245" customFormat="1"/>
    <row r="60" spans="1:18" s="245" customFormat="1"/>
    <row r="61" spans="1:18" s="245" customFormat="1"/>
    <row r="62" spans="1:18" s="245" customFormat="1"/>
    <row r="63" spans="1:18" s="245" customFormat="1"/>
    <row r="64" spans="1:18" s="245" customFormat="1"/>
    <row r="65" s="245" customFormat="1"/>
    <row r="66" s="245" customFormat="1"/>
    <row r="67" s="245" customFormat="1"/>
    <row r="68" s="245" customFormat="1"/>
    <row r="69" s="245" customFormat="1"/>
    <row r="70" s="245" customFormat="1"/>
    <row r="71" s="245" customFormat="1"/>
    <row r="72" s="245" customFormat="1"/>
    <row r="73" s="245" customFormat="1"/>
    <row r="74" s="245" customFormat="1"/>
    <row r="75" s="245" customFormat="1"/>
    <row r="76" s="245" customFormat="1"/>
    <row r="77" s="245" customFormat="1"/>
    <row r="78" s="245" customFormat="1"/>
    <row r="79" s="245" customFormat="1"/>
    <row r="80" s="245" customFormat="1"/>
    <row r="81" s="245" customFormat="1"/>
    <row r="82" s="245" customFormat="1"/>
    <row r="83" s="245" customFormat="1"/>
    <row r="84" s="245" customFormat="1"/>
    <row r="85" s="245" customFormat="1"/>
    <row r="86" s="245" customFormat="1"/>
    <row r="87" s="245" customFormat="1"/>
    <row r="88" s="245" customFormat="1"/>
    <row r="89" s="245" customFormat="1"/>
    <row r="90" s="245" customFormat="1"/>
    <row r="91" s="245" customFormat="1"/>
    <row r="92" s="245" customFormat="1"/>
    <row r="93" s="245" customFormat="1"/>
    <row r="94" s="245" customFormat="1"/>
    <row r="95" s="245" customFormat="1"/>
    <row r="96" s="245" customFormat="1"/>
    <row r="97" s="245" customFormat="1"/>
    <row r="98" s="245" customFormat="1"/>
    <row r="99" s="245" customFormat="1"/>
    <row r="100" s="245" customFormat="1"/>
    <row r="101" s="245" customFormat="1"/>
    <row r="102" s="245" customFormat="1"/>
    <row r="103" s="245" customFormat="1"/>
    <row r="104" s="245" customFormat="1"/>
    <row r="105" s="245" customFormat="1"/>
    <row r="106" s="245" customFormat="1"/>
    <row r="107" s="245" customFormat="1"/>
    <row r="108" s="245" customFormat="1"/>
    <row r="109" s="245" customFormat="1"/>
    <row r="110" s="245" customFormat="1"/>
    <row r="111" s="245" customFormat="1"/>
    <row r="112" s="245" customFormat="1"/>
    <row r="113" s="245" customFormat="1"/>
    <row r="114" s="245" customFormat="1"/>
    <row r="115" s="245" customFormat="1"/>
    <row r="116" s="245" customFormat="1"/>
    <row r="117" s="245" customFormat="1"/>
    <row r="118" s="245" customFormat="1"/>
    <row r="119" s="245" customFormat="1"/>
    <row r="120" s="245" customFormat="1"/>
    <row r="121" s="245" customFormat="1"/>
    <row r="122" s="245" customFormat="1"/>
    <row r="123" s="245" customFormat="1"/>
    <row r="124" s="245" customFormat="1"/>
    <row r="125" s="245" customFormat="1"/>
    <row r="126" s="245" customFormat="1"/>
    <row r="127" s="245" customFormat="1"/>
    <row r="128" s="245" customFormat="1"/>
    <row r="129" s="245" customFormat="1"/>
    <row r="130" s="245" customFormat="1"/>
    <row r="131" s="245" customFormat="1"/>
    <row r="132" s="245" customFormat="1"/>
    <row r="133" s="245" customFormat="1"/>
    <row r="134" s="245" customFormat="1"/>
    <row r="135" s="245" customFormat="1"/>
    <row r="136" s="245" customFormat="1"/>
    <row r="137" s="245" customFormat="1"/>
    <row r="138" s="245" customFormat="1"/>
    <row r="139" s="245" customFormat="1"/>
    <row r="140" s="245" customFormat="1"/>
    <row r="141" s="245" customFormat="1"/>
    <row r="142" s="245" customFormat="1"/>
    <row r="143" s="245" customFormat="1"/>
    <row r="144" s="245" customFormat="1"/>
    <row r="145" s="245" customFormat="1"/>
    <row r="146" s="245" customFormat="1"/>
    <row r="147" s="245" customFormat="1"/>
    <row r="148" s="245" customFormat="1"/>
    <row r="149" s="245" customFormat="1"/>
    <row r="150" s="245" customFormat="1"/>
    <row r="151" s="245" customFormat="1"/>
    <row r="152" s="245" customFormat="1"/>
    <row r="153" s="245" customFormat="1"/>
    <row r="154" s="245" customFormat="1"/>
    <row r="155" s="245" customFormat="1"/>
    <row r="156" s="245" customFormat="1"/>
    <row r="157" s="245" customFormat="1"/>
    <row r="158" s="245" customFormat="1"/>
    <row r="159" s="245" customFormat="1"/>
    <row r="160" s="245" customFormat="1"/>
    <row r="161" s="245" customFormat="1"/>
    <row r="162" s="245" customFormat="1"/>
    <row r="163" s="245" customFormat="1"/>
    <row r="164" s="245" customFormat="1"/>
    <row r="165" s="245" customFormat="1"/>
    <row r="166" s="245" customFormat="1"/>
    <row r="167" s="245" customFormat="1"/>
    <row r="168" s="245" customFormat="1"/>
    <row r="169" s="245" customFormat="1"/>
    <row r="170" s="245" customFormat="1"/>
    <row r="171" s="245" customFormat="1"/>
    <row r="172" s="245" customFormat="1"/>
    <row r="173" s="245" customFormat="1"/>
    <row r="174" s="245" customFormat="1"/>
    <row r="175" s="245" customFormat="1"/>
    <row r="176" s="245" customFormat="1"/>
    <row r="177" s="245" customFormat="1"/>
    <row r="178" s="245" customFormat="1"/>
    <row r="179" s="245" customFormat="1"/>
    <row r="180" s="245" customFormat="1"/>
    <row r="181" s="245" customFormat="1"/>
    <row r="182" s="245" customFormat="1"/>
    <row r="183" s="245" customFormat="1"/>
    <row r="184" s="245" customFormat="1"/>
    <row r="185" s="245" customFormat="1"/>
    <row r="186" s="245" customFormat="1"/>
    <row r="187" s="245" customFormat="1"/>
    <row r="188" s="245" customFormat="1"/>
    <row r="189" s="245" customFormat="1"/>
    <row r="190" s="245" customFormat="1"/>
    <row r="191" s="245" customFormat="1"/>
    <row r="192" s="245" customFormat="1"/>
    <row r="193" s="245" customFormat="1"/>
    <row r="194" s="245" customFormat="1"/>
    <row r="195" s="245" customFormat="1"/>
    <row r="196" s="245" customFormat="1"/>
    <row r="197" s="245" customFormat="1"/>
    <row r="198" s="245" customFormat="1"/>
    <row r="199" s="245" customFormat="1"/>
    <row r="200" s="245" customFormat="1"/>
    <row r="201" s="245" customFormat="1"/>
    <row r="202" s="245" customFormat="1"/>
    <row r="203" s="245" customFormat="1"/>
    <row r="204" s="245" customFormat="1"/>
    <row r="205" s="245" customFormat="1"/>
    <row r="206" s="245" customFormat="1"/>
    <row r="207" s="245" customFormat="1"/>
    <row r="208" s="245" customFormat="1"/>
    <row r="209" s="245" customFormat="1"/>
    <row r="210" s="245" customFormat="1"/>
    <row r="211" s="245" customFormat="1"/>
    <row r="212" s="245" customFormat="1"/>
    <row r="213" s="245" customFormat="1"/>
    <row r="214" s="245" customFormat="1"/>
    <row r="215" s="245" customFormat="1"/>
    <row r="216" s="245" customFormat="1"/>
    <row r="217" s="245" customFormat="1"/>
    <row r="218" s="245" customFormat="1"/>
    <row r="219" s="245" customFormat="1"/>
    <row r="220" s="245" customFormat="1"/>
    <row r="221" s="245" customFormat="1"/>
    <row r="222" s="245" customFormat="1"/>
    <row r="223" s="245" customFormat="1"/>
    <row r="224" s="245" customFormat="1"/>
    <row r="225" s="245" customFormat="1"/>
    <row r="226" s="245" customFormat="1"/>
    <row r="227" s="245" customFormat="1"/>
    <row r="228" s="245" customFormat="1"/>
    <row r="229" s="245" customFormat="1"/>
    <row r="230" s="245" customFormat="1"/>
    <row r="231" s="245" customFormat="1"/>
    <row r="232" s="245" customFormat="1"/>
    <row r="233" s="245" customFormat="1"/>
    <row r="234" s="245" customFormat="1"/>
    <row r="235" s="245" customFormat="1"/>
    <row r="236" s="245" customFormat="1"/>
    <row r="237" s="245" customFormat="1"/>
    <row r="238" s="245" customFormat="1"/>
    <row r="239" s="245" customFormat="1"/>
    <row r="240" s="245" customFormat="1"/>
    <row r="241" s="245" customFormat="1"/>
    <row r="242" s="245" customFormat="1"/>
    <row r="243" s="245" customFormat="1"/>
    <row r="244" s="245" customFormat="1"/>
    <row r="245" s="245" customFormat="1"/>
    <row r="246" s="245" customFormat="1"/>
    <row r="247" s="245" customFormat="1"/>
    <row r="248" s="245" customFormat="1"/>
    <row r="249" s="245" customFormat="1"/>
    <row r="250" s="245" customFormat="1"/>
    <row r="251" s="245" customFormat="1"/>
    <row r="252" s="245" customFormat="1"/>
    <row r="253" s="245" customFormat="1"/>
    <row r="254" s="245" customFormat="1"/>
    <row r="255" s="245" customFormat="1"/>
    <row r="256" s="245" customFormat="1"/>
    <row r="257" s="245" customFormat="1"/>
    <row r="258" s="245" customFormat="1"/>
    <row r="259" s="245" customFormat="1"/>
    <row r="260" s="245" customFormat="1"/>
    <row r="261" s="245" customFormat="1"/>
    <row r="262" s="245" customFormat="1"/>
    <row r="263" s="245" customFormat="1"/>
    <row r="264" s="245" customFormat="1"/>
    <row r="265" s="245" customFormat="1"/>
    <row r="266" s="245" customFormat="1"/>
    <row r="267" s="245" customFormat="1"/>
    <row r="268" s="245" customFormat="1"/>
    <row r="269" s="245" customFormat="1"/>
    <row r="270" s="245" customFormat="1"/>
    <row r="271" s="245" customFormat="1"/>
    <row r="272" s="245" customFormat="1"/>
    <row r="273" s="245" customFormat="1"/>
    <row r="274" s="245" customFormat="1"/>
    <row r="275" s="245" customFormat="1"/>
    <row r="276" s="245" customFormat="1"/>
    <row r="277" s="245" customFormat="1"/>
    <row r="278" s="245" customFormat="1"/>
    <row r="279" s="245" customFormat="1"/>
    <row r="280" s="245" customFormat="1"/>
    <row r="281" s="245" customFormat="1"/>
    <row r="282" s="245" customFormat="1"/>
    <row r="283" s="245" customFormat="1"/>
    <row r="284" s="245" customFormat="1"/>
    <row r="285" s="245" customFormat="1"/>
    <row r="286" s="245" customFormat="1"/>
    <row r="287" s="245" customFormat="1"/>
    <row r="288" s="245" customFormat="1"/>
    <row r="289" s="245" customFormat="1"/>
    <row r="290" s="245" customFormat="1"/>
    <row r="291" s="245" customFormat="1"/>
    <row r="292" s="245" customFormat="1"/>
    <row r="293" s="245" customFormat="1"/>
    <row r="294" s="245" customFormat="1"/>
    <row r="295" s="245" customFormat="1"/>
    <row r="296" s="245" customFormat="1"/>
    <row r="297" s="245" customFormat="1"/>
    <row r="298" s="245" customFormat="1"/>
    <row r="299" s="245" customFormat="1"/>
    <row r="300" s="245" customFormat="1"/>
    <row r="301" s="245" customFormat="1"/>
    <row r="302" s="245" customFormat="1"/>
    <row r="303" s="245" customFormat="1"/>
    <row r="304" s="245" customFormat="1"/>
    <row r="305" s="245" customFormat="1"/>
    <row r="306" s="245" customFormat="1"/>
    <row r="307" s="245" customFormat="1"/>
    <row r="308" s="245" customFormat="1"/>
    <row r="309" s="245" customFormat="1"/>
    <row r="310" s="245" customFormat="1"/>
    <row r="311" s="245" customFormat="1"/>
    <row r="312" s="245" customFormat="1"/>
    <row r="313" s="245" customFormat="1"/>
    <row r="314" s="245" customFormat="1"/>
    <row r="315" s="245" customFormat="1"/>
    <row r="316" s="245" customFormat="1"/>
    <row r="317" s="245" customFormat="1"/>
    <row r="318" s="245" customFormat="1"/>
    <row r="319" s="245" customFormat="1"/>
    <row r="320" s="245" customFormat="1"/>
    <row r="321" s="245" customFormat="1"/>
    <row r="322" s="245" customFormat="1"/>
    <row r="323" s="245" customFormat="1"/>
    <row r="324" s="245" customFormat="1"/>
    <row r="325" s="245" customFormat="1"/>
    <row r="326" s="245" customFormat="1"/>
    <row r="327" s="245" customFormat="1"/>
    <row r="328" s="245" customFormat="1"/>
    <row r="329" s="245" customFormat="1"/>
    <row r="330" s="245" customFormat="1"/>
    <row r="331" s="245" customFormat="1"/>
    <row r="332" s="245" customFormat="1"/>
    <row r="333" s="245" customFormat="1"/>
    <row r="334" s="245" customFormat="1"/>
    <row r="335" s="245" customFormat="1"/>
    <row r="336" s="245" customFormat="1"/>
    <row r="337" s="245" customFormat="1"/>
    <row r="338" s="245" customFormat="1"/>
    <row r="339" s="245" customFormat="1"/>
    <row r="340" s="245" customFormat="1"/>
    <row r="341" s="245" customFormat="1"/>
    <row r="342" s="245" customFormat="1"/>
    <row r="343" s="245" customFormat="1"/>
    <row r="344" s="245" customFormat="1"/>
    <row r="345" s="245" customFormat="1"/>
    <row r="346" s="245" customFormat="1"/>
    <row r="347" s="245" customFormat="1"/>
    <row r="348" s="245" customFormat="1"/>
    <row r="349" s="245" customFormat="1"/>
    <row r="350" s="245" customFormat="1"/>
    <row r="351" s="245" customFormat="1"/>
    <row r="352" s="245" customFormat="1"/>
    <row r="353" s="245" customFormat="1"/>
    <row r="354" s="245" customFormat="1"/>
    <row r="355" s="245" customFormat="1"/>
    <row r="356" s="245" customFormat="1"/>
    <row r="357" s="245" customFormat="1"/>
    <row r="358" s="245" customFormat="1"/>
    <row r="359" s="245" customFormat="1"/>
    <row r="360" s="245" customFormat="1"/>
    <row r="361" s="245" customFormat="1"/>
    <row r="362" s="245" customFormat="1"/>
    <row r="363" s="245" customFormat="1"/>
    <row r="364" s="245" customFormat="1"/>
    <row r="365" s="245" customFormat="1"/>
    <row r="366" s="245" customFormat="1"/>
    <row r="367" s="245" customFormat="1"/>
    <row r="368" s="245" customFormat="1"/>
    <row r="369" s="245" customFormat="1"/>
    <row r="370" s="245" customFormat="1"/>
    <row r="371" s="245" customFormat="1"/>
    <row r="372" s="245" customFormat="1"/>
    <row r="373" s="245" customFormat="1"/>
    <row r="374" s="245" customFormat="1"/>
    <row r="375" s="245" customFormat="1"/>
    <row r="376" s="245" customFormat="1"/>
    <row r="377" s="245" customFormat="1"/>
    <row r="378" s="245" customFormat="1"/>
    <row r="379" s="245" customFormat="1"/>
    <row r="380" s="245" customFormat="1"/>
    <row r="381" s="245" customFormat="1"/>
    <row r="382" s="245" customFormat="1"/>
    <row r="383" s="245" customFormat="1"/>
    <row r="384" s="245" customFormat="1"/>
    <row r="385" s="245" customFormat="1"/>
    <row r="386" s="245" customFormat="1"/>
    <row r="387" s="245" customFormat="1"/>
    <row r="388" s="245" customFormat="1"/>
    <row r="389" s="245" customFormat="1"/>
    <row r="390" s="245" customFormat="1"/>
    <row r="391" s="245" customFormat="1"/>
    <row r="392" s="245" customFormat="1"/>
    <row r="393" s="245" customFormat="1"/>
    <row r="394" s="245" customFormat="1"/>
    <row r="395" s="245" customFormat="1"/>
    <row r="396" s="245" customFormat="1"/>
  </sheetData>
  <mergeCells count="22">
    <mergeCell ref="A4:R5"/>
    <mergeCell ref="A2:R2"/>
    <mergeCell ref="A3:R3"/>
    <mergeCell ref="G1:I1"/>
    <mergeCell ref="A6:R6"/>
    <mergeCell ref="Q1:R1"/>
    <mergeCell ref="A55:R55"/>
    <mergeCell ref="L7:R7"/>
    <mergeCell ref="A8:A9"/>
    <mergeCell ref="B8:B9"/>
    <mergeCell ref="C8:G8"/>
    <mergeCell ref="A7:B7"/>
    <mergeCell ref="H8:H9"/>
    <mergeCell ref="I52:R52"/>
    <mergeCell ref="I8:L8"/>
    <mergeCell ref="M8:R8"/>
    <mergeCell ref="K11:L43"/>
    <mergeCell ref="Q11:R43"/>
    <mergeCell ref="N48:Q48"/>
    <mergeCell ref="N47:Q47"/>
    <mergeCell ref="N51:Q51"/>
    <mergeCell ref="L49:M49"/>
  </mergeCells>
  <phoneticPr fontId="0" type="noConversion"/>
  <printOptions horizontalCentered="1"/>
  <pageMargins left="0.70866141732283472" right="0.70866141732283472" top="0.23622047244094491" bottom="0" header="0.31496062992125984" footer="0.31496062992125984"/>
  <pageSetup paperSize="9" scale="74"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X360"/>
  <sheetViews>
    <sheetView topLeftCell="A16" zoomScaleSheetLayoutView="100" workbookViewId="0">
      <selection activeCell="I52" sqref="I52:R52"/>
    </sheetView>
  </sheetViews>
  <sheetFormatPr defaultColWidth="9.109375" defaultRowHeight="13.2"/>
  <cols>
    <col min="1" max="1" width="5.5546875" style="245" customWidth="1"/>
    <col min="2" max="2" width="15" style="245" customWidth="1"/>
    <col min="3" max="3" width="10.33203125" style="245" customWidth="1"/>
    <col min="4" max="4" width="8.44140625" style="245" customWidth="1"/>
    <col min="5" max="6" width="9.88671875" style="245" customWidth="1"/>
    <col min="7" max="7" width="10.88671875" style="245" customWidth="1"/>
    <col min="8" max="8" width="12.88671875" style="245" customWidth="1"/>
    <col min="9" max="9" width="10.44140625" style="237" customWidth="1"/>
    <col min="10" max="10" width="10.5546875" style="237" customWidth="1"/>
    <col min="11" max="11" width="8" style="237" customWidth="1"/>
    <col min="12" max="12" width="8.109375" style="237" customWidth="1"/>
    <col min="13" max="13" width="8.5546875" style="237" customWidth="1"/>
    <col min="14" max="14" width="8.88671875" style="237" customWidth="1"/>
    <col min="15" max="15" width="10.109375" style="237" customWidth="1"/>
    <col min="16" max="16" width="8.6640625" style="237" customWidth="1"/>
    <col min="17" max="17" width="8.88671875" style="237" customWidth="1"/>
    <col min="18" max="18" width="8.109375" style="237" customWidth="1"/>
    <col min="19" max="50" width="9.109375" style="245"/>
    <col min="51" max="16384" width="9.109375" style="237"/>
  </cols>
  <sheetData>
    <row r="1" spans="1:50" ht="12.75" customHeight="1">
      <c r="G1" s="1062"/>
      <c r="H1" s="1062"/>
      <c r="I1" s="1062"/>
      <c r="J1" s="245"/>
      <c r="K1" s="245"/>
      <c r="L1" s="245"/>
      <c r="M1" s="245"/>
      <c r="N1" s="245"/>
      <c r="O1" s="245"/>
      <c r="P1" s="245"/>
      <c r="Q1" s="1063" t="s">
        <v>548</v>
      </c>
      <c r="R1" s="1063"/>
    </row>
    <row r="2" spans="1:50" ht="15.6">
      <c r="A2" s="1060" t="s">
        <v>0</v>
      </c>
      <c r="B2" s="1060"/>
      <c r="C2" s="1060"/>
      <c r="D2" s="1060"/>
      <c r="E2" s="1060"/>
      <c r="F2" s="1060"/>
      <c r="G2" s="1060"/>
      <c r="H2" s="1060"/>
      <c r="I2" s="1060"/>
      <c r="J2" s="1060"/>
      <c r="K2" s="1060"/>
      <c r="L2" s="1060"/>
      <c r="M2" s="1060"/>
      <c r="N2" s="1060"/>
      <c r="O2" s="1060"/>
      <c r="P2" s="1060"/>
      <c r="Q2" s="1060"/>
      <c r="R2" s="1060"/>
    </row>
    <row r="3" spans="1:50" ht="17.399999999999999">
      <c r="A3" s="1061" t="s">
        <v>652</v>
      </c>
      <c r="B3" s="1061"/>
      <c r="C3" s="1061"/>
      <c r="D3" s="1061"/>
      <c r="E3" s="1061"/>
      <c r="F3" s="1061"/>
      <c r="G3" s="1061"/>
      <c r="H3" s="1061"/>
      <c r="I3" s="1061"/>
      <c r="J3" s="1061"/>
      <c r="K3" s="1061"/>
      <c r="L3" s="1061"/>
      <c r="M3" s="1061"/>
      <c r="N3" s="1061"/>
      <c r="O3" s="1061"/>
      <c r="P3" s="1061"/>
      <c r="Q3" s="1061"/>
      <c r="R3" s="1061"/>
    </row>
    <row r="4" spans="1:50" ht="12.75" customHeight="1">
      <c r="A4" s="1059" t="s">
        <v>739</v>
      </c>
      <c r="B4" s="1059"/>
      <c r="C4" s="1059"/>
      <c r="D4" s="1059"/>
      <c r="E4" s="1059"/>
      <c r="F4" s="1059"/>
      <c r="G4" s="1059"/>
      <c r="H4" s="1059"/>
      <c r="I4" s="1059"/>
      <c r="J4" s="1059"/>
      <c r="K4" s="1059"/>
      <c r="L4" s="1059"/>
      <c r="M4" s="1059"/>
      <c r="N4" s="1059"/>
      <c r="O4" s="1059"/>
      <c r="P4" s="1059"/>
      <c r="Q4" s="1059"/>
      <c r="R4" s="1059"/>
    </row>
    <row r="5" spans="1:50" s="238" customFormat="1" ht="7.5" customHeight="1">
      <c r="A5" s="1059"/>
      <c r="B5" s="1059"/>
      <c r="C5" s="1059"/>
      <c r="D5" s="1059"/>
      <c r="E5" s="1059"/>
      <c r="F5" s="1059"/>
      <c r="G5" s="1059"/>
      <c r="H5" s="1059"/>
      <c r="I5" s="1059"/>
      <c r="J5" s="1059"/>
      <c r="K5" s="1059"/>
      <c r="L5" s="1059"/>
      <c r="M5" s="1059"/>
      <c r="N5" s="1059"/>
      <c r="O5" s="1059"/>
      <c r="P5" s="1059"/>
      <c r="Q5" s="1059"/>
      <c r="R5" s="1059"/>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row>
    <row r="6" spans="1:50">
      <c r="A6" s="938"/>
      <c r="B6" s="938"/>
      <c r="C6" s="938"/>
      <c r="D6" s="938"/>
      <c r="E6" s="938"/>
      <c r="F6" s="938"/>
      <c r="G6" s="938"/>
      <c r="H6" s="938"/>
      <c r="I6" s="938"/>
      <c r="J6" s="938"/>
      <c r="K6" s="938"/>
      <c r="L6" s="938"/>
      <c r="M6" s="938"/>
      <c r="N6" s="938"/>
      <c r="O6" s="938"/>
      <c r="P6" s="938"/>
      <c r="Q6" s="938"/>
      <c r="R6" s="938"/>
    </row>
    <row r="7" spans="1:50">
      <c r="A7" s="1045" t="s">
        <v>936</v>
      </c>
      <c r="B7" s="1045"/>
      <c r="H7" s="280"/>
      <c r="I7" s="245"/>
      <c r="J7" s="245"/>
      <c r="K7" s="245"/>
      <c r="L7" s="1041"/>
      <c r="M7" s="1041"/>
      <c r="N7" s="1041"/>
      <c r="O7" s="1041"/>
      <c r="P7" s="1041"/>
      <c r="Q7" s="1041"/>
      <c r="R7" s="1041"/>
    </row>
    <row r="8" spans="1:50" ht="30.75" customHeight="1">
      <c r="A8" s="937" t="s">
        <v>2</v>
      </c>
      <c r="B8" s="937" t="s">
        <v>3</v>
      </c>
      <c r="C8" s="1042" t="s">
        <v>498</v>
      </c>
      <c r="D8" s="1043"/>
      <c r="E8" s="1043"/>
      <c r="F8" s="1043"/>
      <c r="G8" s="1044"/>
      <c r="H8" s="666" t="s">
        <v>79</v>
      </c>
      <c r="I8" s="1042" t="s">
        <v>80</v>
      </c>
      <c r="J8" s="1043"/>
      <c r="K8" s="1043"/>
      <c r="L8" s="1044"/>
      <c r="M8" s="937" t="s">
        <v>731</v>
      </c>
      <c r="N8" s="937"/>
      <c r="O8" s="937"/>
      <c r="P8" s="937"/>
      <c r="Q8" s="937"/>
      <c r="R8" s="937"/>
    </row>
    <row r="9" spans="1:50" ht="52.5" customHeight="1">
      <c r="A9" s="937"/>
      <c r="B9" s="937"/>
      <c r="C9" s="574" t="s">
        <v>5</v>
      </c>
      <c r="D9" s="574" t="s">
        <v>6</v>
      </c>
      <c r="E9" s="574" t="s">
        <v>361</v>
      </c>
      <c r="F9" s="575" t="s">
        <v>94</v>
      </c>
      <c r="G9" s="575" t="s">
        <v>224</v>
      </c>
      <c r="H9" s="672"/>
      <c r="I9" s="574" t="s">
        <v>176</v>
      </c>
      <c r="J9" s="574" t="s">
        <v>110</v>
      </c>
      <c r="K9" s="574" t="s">
        <v>111</v>
      </c>
      <c r="L9" s="574" t="s">
        <v>446</v>
      </c>
      <c r="M9" s="574" t="s">
        <v>15</v>
      </c>
      <c r="N9" s="574" t="s">
        <v>929</v>
      </c>
      <c r="O9" s="574" t="s">
        <v>927</v>
      </c>
      <c r="P9" s="574" t="s">
        <v>930</v>
      </c>
      <c r="Q9" s="574" t="s">
        <v>735</v>
      </c>
      <c r="R9" s="574" t="s">
        <v>736</v>
      </c>
    </row>
    <row r="10" spans="1:50" s="239" customFormat="1">
      <c r="A10" s="281">
        <v>1</v>
      </c>
      <c r="B10" s="281">
        <v>2</v>
      </c>
      <c r="C10" s="281">
        <v>3</v>
      </c>
      <c r="D10" s="281">
        <v>4</v>
      </c>
      <c r="E10" s="281">
        <v>5</v>
      </c>
      <c r="F10" s="281">
        <v>6</v>
      </c>
      <c r="G10" s="281">
        <v>7</v>
      </c>
      <c r="H10" s="281">
        <v>8</v>
      </c>
      <c r="I10" s="281">
        <v>9</v>
      </c>
      <c r="J10" s="281">
        <v>10</v>
      </c>
      <c r="K10" s="281">
        <v>11</v>
      </c>
      <c r="L10" s="281">
        <v>12</v>
      </c>
      <c r="M10" s="281">
        <v>13</v>
      </c>
      <c r="N10" s="281">
        <v>14</v>
      </c>
      <c r="O10" s="281">
        <v>15</v>
      </c>
      <c r="P10" s="281">
        <v>16</v>
      </c>
      <c r="Q10" s="281">
        <v>17</v>
      </c>
      <c r="R10" s="281">
        <v>18</v>
      </c>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row>
    <row r="11" spans="1:50">
      <c r="A11" s="302">
        <v>1</v>
      </c>
      <c r="B11" s="303" t="s">
        <v>820</v>
      </c>
      <c r="C11" s="249">
        <f>'enrolment vs availed_UPY'!H11</f>
        <v>24329</v>
      </c>
      <c r="D11" s="249">
        <f>'enrolment vs availed_UPY'!I11</f>
        <v>6712</v>
      </c>
      <c r="E11" s="249">
        <v>0</v>
      </c>
      <c r="F11" s="249">
        <f>'enrolment vs availed_UPY'!F11</f>
        <v>0</v>
      </c>
      <c r="G11" s="249">
        <f>C11+D11</f>
        <v>31041</v>
      </c>
      <c r="H11" s="282">
        <v>220</v>
      </c>
      <c r="I11" s="249">
        <f>G11*150*H11/1000000</f>
        <v>1024.3530000000001</v>
      </c>
      <c r="J11" s="249">
        <f>I11</f>
        <v>1024.3530000000001</v>
      </c>
      <c r="K11" s="931" t="s">
        <v>856</v>
      </c>
      <c r="L11" s="1047"/>
      <c r="M11" s="383">
        <f>N11+O11+P11</f>
        <v>97.934354999999996</v>
      </c>
      <c r="N11" s="383">
        <f>G11*93*15/1000000</f>
        <v>43.302194999999998</v>
      </c>
      <c r="O11" s="383">
        <f>G11*20*44/1000000</f>
        <v>27.316079999999999</v>
      </c>
      <c r="P11" s="383">
        <f>G11*44*20/1000000</f>
        <v>27.316079999999999</v>
      </c>
      <c r="Q11" s="931" t="s">
        <v>856</v>
      </c>
      <c r="R11" s="1047"/>
    </row>
    <row r="12" spans="1:50">
      <c r="A12" s="302">
        <v>2</v>
      </c>
      <c r="B12" s="303" t="s">
        <v>821</v>
      </c>
      <c r="C12" s="249">
        <f>'enrolment vs availed_UPY'!H12</f>
        <v>32760</v>
      </c>
      <c r="D12" s="249">
        <f>'enrolment vs availed_UPY'!I12</f>
        <v>38585</v>
      </c>
      <c r="E12" s="249">
        <v>0</v>
      </c>
      <c r="F12" s="249">
        <f>'enrolment vs availed_UPY'!F12</f>
        <v>0</v>
      </c>
      <c r="G12" s="249">
        <f t="shared" ref="G12:G42" si="0">C12+D12</f>
        <v>71345</v>
      </c>
      <c r="H12" s="282">
        <v>220</v>
      </c>
      <c r="I12" s="383">
        <f t="shared" ref="I12:I43" si="1">G12*150*H12/1000000</f>
        <v>2354.3850000000002</v>
      </c>
      <c r="J12" s="383">
        <f t="shared" ref="J12:J43" si="2">I12</f>
        <v>2354.3850000000002</v>
      </c>
      <c r="K12" s="1048"/>
      <c r="L12" s="1049"/>
      <c r="M12" s="383">
        <f t="shared" ref="M12:M43" si="3">N12+O12+P12</f>
        <v>225.09347500000001</v>
      </c>
      <c r="N12" s="383">
        <f t="shared" ref="N12:N43" si="4">G12*93*15/1000000</f>
        <v>99.526274999999998</v>
      </c>
      <c r="O12" s="383">
        <f t="shared" ref="O12:O43" si="5">G12*20*44/1000000</f>
        <v>62.7836</v>
      </c>
      <c r="P12" s="383">
        <f t="shared" ref="P12:P43" si="6">G12*44*20/1000000</f>
        <v>62.7836</v>
      </c>
      <c r="Q12" s="1048"/>
      <c r="R12" s="1049"/>
    </row>
    <row r="13" spans="1:50">
      <c r="A13" s="302">
        <v>3</v>
      </c>
      <c r="B13" s="303" t="s">
        <v>822</v>
      </c>
      <c r="C13" s="249">
        <f>'enrolment vs availed_UPY'!H13</f>
        <v>51690</v>
      </c>
      <c r="D13" s="249">
        <f>'enrolment vs availed_UPY'!I13</f>
        <v>15518</v>
      </c>
      <c r="E13" s="249">
        <v>0</v>
      </c>
      <c r="F13" s="249">
        <f>'enrolment vs availed_UPY'!F13</f>
        <v>0</v>
      </c>
      <c r="G13" s="249">
        <f t="shared" si="0"/>
        <v>67208</v>
      </c>
      <c r="H13" s="282">
        <v>220</v>
      </c>
      <c r="I13" s="383">
        <f t="shared" si="1"/>
        <v>2217.864</v>
      </c>
      <c r="J13" s="383">
        <f t="shared" si="2"/>
        <v>2217.864</v>
      </c>
      <c r="K13" s="1048"/>
      <c r="L13" s="1049"/>
      <c r="M13" s="383">
        <f t="shared" si="3"/>
        <v>212.04124000000002</v>
      </c>
      <c r="N13" s="383">
        <f t="shared" si="4"/>
        <v>93.755160000000004</v>
      </c>
      <c r="O13" s="383">
        <f t="shared" si="5"/>
        <v>59.143039999999999</v>
      </c>
      <c r="P13" s="383">
        <f t="shared" si="6"/>
        <v>59.143039999999999</v>
      </c>
      <c r="Q13" s="1048"/>
      <c r="R13" s="1049"/>
    </row>
    <row r="14" spans="1:50">
      <c r="A14" s="302">
        <v>4</v>
      </c>
      <c r="B14" s="303" t="s">
        <v>823</v>
      </c>
      <c r="C14" s="249">
        <f>'enrolment vs availed_UPY'!H14</f>
        <v>59238</v>
      </c>
      <c r="D14" s="249">
        <f>'enrolment vs availed_UPY'!I14</f>
        <v>15929</v>
      </c>
      <c r="E14" s="249">
        <v>0</v>
      </c>
      <c r="F14" s="249">
        <f>'enrolment vs availed_UPY'!F14</f>
        <v>0</v>
      </c>
      <c r="G14" s="249">
        <f t="shared" si="0"/>
        <v>75167</v>
      </c>
      <c r="H14" s="282">
        <v>220</v>
      </c>
      <c r="I14" s="383">
        <f t="shared" si="1"/>
        <v>2480.511</v>
      </c>
      <c r="J14" s="383">
        <f t="shared" si="2"/>
        <v>2480.511</v>
      </c>
      <c r="K14" s="1048"/>
      <c r="L14" s="1049"/>
      <c r="M14" s="383">
        <f t="shared" si="3"/>
        <v>237.15188500000002</v>
      </c>
      <c r="N14" s="383">
        <f t="shared" si="4"/>
        <v>104.85796499999999</v>
      </c>
      <c r="O14" s="383">
        <f t="shared" si="5"/>
        <v>66.146960000000007</v>
      </c>
      <c r="P14" s="383">
        <f t="shared" si="6"/>
        <v>66.146960000000007</v>
      </c>
      <c r="Q14" s="1048"/>
      <c r="R14" s="1049"/>
    </row>
    <row r="15" spans="1:50">
      <c r="A15" s="302">
        <v>5</v>
      </c>
      <c r="B15" s="303" t="s">
        <v>824</v>
      </c>
      <c r="C15" s="249">
        <f>'enrolment vs availed_UPY'!H15</f>
        <v>54521</v>
      </c>
      <c r="D15" s="249">
        <f>'enrolment vs availed_UPY'!I15</f>
        <v>0</v>
      </c>
      <c r="E15" s="249">
        <v>0</v>
      </c>
      <c r="F15" s="249">
        <f>'enrolment vs availed_UPY'!F15</f>
        <v>0</v>
      </c>
      <c r="G15" s="249">
        <f t="shared" si="0"/>
        <v>54521</v>
      </c>
      <c r="H15" s="282">
        <v>220</v>
      </c>
      <c r="I15" s="383">
        <f t="shared" si="1"/>
        <v>1799.193</v>
      </c>
      <c r="J15" s="383">
        <f t="shared" si="2"/>
        <v>1799.193</v>
      </c>
      <c r="K15" s="1048"/>
      <c r="L15" s="1049"/>
      <c r="M15" s="383">
        <f t="shared" si="3"/>
        <v>172.01375499999997</v>
      </c>
      <c r="N15" s="383">
        <f t="shared" si="4"/>
        <v>76.056794999999994</v>
      </c>
      <c r="O15" s="383">
        <f t="shared" si="5"/>
        <v>47.978479999999998</v>
      </c>
      <c r="P15" s="383">
        <f t="shared" si="6"/>
        <v>47.978479999999998</v>
      </c>
      <c r="Q15" s="1048"/>
      <c r="R15" s="1049"/>
    </row>
    <row r="16" spans="1:50">
      <c r="A16" s="302">
        <v>6</v>
      </c>
      <c r="B16" s="303" t="s">
        <v>825</v>
      </c>
      <c r="C16" s="249">
        <f>'enrolment vs availed_UPY'!H16</f>
        <v>44141</v>
      </c>
      <c r="D16" s="249">
        <f>'enrolment vs availed_UPY'!I16</f>
        <v>29839</v>
      </c>
      <c r="E16" s="249">
        <v>0</v>
      </c>
      <c r="F16" s="249">
        <f>'enrolment vs availed_UPY'!F16</f>
        <v>0</v>
      </c>
      <c r="G16" s="249">
        <f t="shared" si="0"/>
        <v>73980</v>
      </c>
      <c r="H16" s="282">
        <v>220</v>
      </c>
      <c r="I16" s="383">
        <f t="shared" si="1"/>
        <v>2441.34</v>
      </c>
      <c r="J16" s="383">
        <f t="shared" si="2"/>
        <v>2441.34</v>
      </c>
      <c r="K16" s="1048"/>
      <c r="L16" s="1049"/>
      <c r="M16" s="383">
        <f t="shared" si="3"/>
        <v>233.40690000000001</v>
      </c>
      <c r="N16" s="383">
        <f t="shared" si="4"/>
        <v>103.2021</v>
      </c>
      <c r="O16" s="383">
        <f t="shared" si="5"/>
        <v>65.102400000000003</v>
      </c>
      <c r="P16" s="383">
        <f t="shared" si="6"/>
        <v>65.102400000000003</v>
      </c>
      <c r="Q16" s="1048"/>
      <c r="R16" s="1049"/>
    </row>
    <row r="17" spans="1:18">
      <c r="A17" s="302">
        <v>7</v>
      </c>
      <c r="B17" s="303" t="s">
        <v>826</v>
      </c>
      <c r="C17" s="249">
        <f>'enrolment vs availed_UPY'!H17</f>
        <v>50261</v>
      </c>
      <c r="D17" s="249">
        <f>'enrolment vs availed_UPY'!I17</f>
        <v>5047</v>
      </c>
      <c r="E17" s="249">
        <v>0</v>
      </c>
      <c r="F17" s="249">
        <f>'enrolment vs availed_UPY'!F17</f>
        <v>0</v>
      </c>
      <c r="G17" s="249">
        <f t="shared" si="0"/>
        <v>55308</v>
      </c>
      <c r="H17" s="282">
        <v>220</v>
      </c>
      <c r="I17" s="383">
        <f t="shared" si="1"/>
        <v>1825.164</v>
      </c>
      <c r="J17" s="383">
        <f t="shared" si="2"/>
        <v>1825.164</v>
      </c>
      <c r="K17" s="1048"/>
      <c r="L17" s="1049"/>
      <c r="M17" s="383">
        <f t="shared" si="3"/>
        <v>174.49674000000002</v>
      </c>
      <c r="N17" s="383">
        <f t="shared" si="4"/>
        <v>77.154660000000007</v>
      </c>
      <c r="O17" s="383">
        <f t="shared" si="5"/>
        <v>48.671039999999998</v>
      </c>
      <c r="P17" s="383">
        <f t="shared" si="6"/>
        <v>48.671039999999998</v>
      </c>
      <c r="Q17" s="1048"/>
      <c r="R17" s="1049"/>
    </row>
    <row r="18" spans="1:18">
      <c r="A18" s="302">
        <v>8</v>
      </c>
      <c r="B18" s="303" t="s">
        <v>827</v>
      </c>
      <c r="C18" s="249">
        <f>'enrolment vs availed_UPY'!H18</f>
        <v>68730</v>
      </c>
      <c r="D18" s="249">
        <f>'enrolment vs availed_UPY'!I18</f>
        <v>19363</v>
      </c>
      <c r="E18" s="249">
        <v>0</v>
      </c>
      <c r="F18" s="249">
        <f>'enrolment vs availed_UPY'!F18</f>
        <v>0</v>
      </c>
      <c r="G18" s="249">
        <f t="shared" si="0"/>
        <v>88093</v>
      </c>
      <c r="H18" s="282">
        <v>220</v>
      </c>
      <c r="I18" s="383">
        <f t="shared" si="1"/>
        <v>2907.069</v>
      </c>
      <c r="J18" s="383">
        <f t="shared" si="2"/>
        <v>2907.069</v>
      </c>
      <c r="K18" s="1048"/>
      <c r="L18" s="1049"/>
      <c r="M18" s="383">
        <f t="shared" si="3"/>
        <v>277.93341499999997</v>
      </c>
      <c r="N18" s="383">
        <f t="shared" si="4"/>
        <v>122.889735</v>
      </c>
      <c r="O18" s="383">
        <f t="shared" si="5"/>
        <v>77.521839999999997</v>
      </c>
      <c r="P18" s="383">
        <f t="shared" si="6"/>
        <v>77.521839999999997</v>
      </c>
      <c r="Q18" s="1048"/>
      <c r="R18" s="1049"/>
    </row>
    <row r="19" spans="1:18">
      <c r="A19" s="302">
        <v>9</v>
      </c>
      <c r="B19" s="303" t="s">
        <v>828</v>
      </c>
      <c r="C19" s="249">
        <f>'enrolment vs availed_UPY'!H19</f>
        <v>20520</v>
      </c>
      <c r="D19" s="249">
        <f>'enrolment vs availed_UPY'!I19</f>
        <v>23932</v>
      </c>
      <c r="E19" s="249">
        <v>0</v>
      </c>
      <c r="F19" s="249">
        <f>'enrolment vs availed_UPY'!F19</f>
        <v>0</v>
      </c>
      <c r="G19" s="249">
        <f t="shared" si="0"/>
        <v>44452</v>
      </c>
      <c r="H19" s="282">
        <v>220</v>
      </c>
      <c r="I19" s="383">
        <f t="shared" si="1"/>
        <v>1466.9159999999999</v>
      </c>
      <c r="J19" s="383">
        <f t="shared" si="2"/>
        <v>1466.9159999999999</v>
      </c>
      <c r="K19" s="1048"/>
      <c r="L19" s="1049"/>
      <c r="M19" s="383">
        <f t="shared" si="3"/>
        <v>140.24606</v>
      </c>
      <c r="N19" s="383">
        <f t="shared" si="4"/>
        <v>62.010539999999999</v>
      </c>
      <c r="O19" s="383">
        <f t="shared" si="5"/>
        <v>39.117759999999997</v>
      </c>
      <c r="P19" s="383">
        <f t="shared" si="6"/>
        <v>39.117759999999997</v>
      </c>
      <c r="Q19" s="1048"/>
      <c r="R19" s="1049"/>
    </row>
    <row r="20" spans="1:18">
      <c r="A20" s="302">
        <v>10</v>
      </c>
      <c r="B20" s="303" t="s">
        <v>829</v>
      </c>
      <c r="C20" s="249">
        <f>'enrolment vs availed_UPY'!H20</f>
        <v>24130</v>
      </c>
      <c r="D20" s="249">
        <f>'enrolment vs availed_UPY'!I20</f>
        <v>5602</v>
      </c>
      <c r="E20" s="249">
        <v>0</v>
      </c>
      <c r="F20" s="249">
        <f>'enrolment vs availed_UPY'!F20</f>
        <v>0</v>
      </c>
      <c r="G20" s="249">
        <f t="shared" si="0"/>
        <v>29732</v>
      </c>
      <c r="H20" s="282">
        <v>220</v>
      </c>
      <c r="I20" s="383">
        <f t="shared" si="1"/>
        <v>981.15599999999995</v>
      </c>
      <c r="J20" s="383">
        <f t="shared" si="2"/>
        <v>981.15599999999995</v>
      </c>
      <c r="K20" s="1048"/>
      <c r="L20" s="1049"/>
      <c r="M20" s="383">
        <f t="shared" si="3"/>
        <v>93.804459999999992</v>
      </c>
      <c r="N20" s="383">
        <f t="shared" si="4"/>
        <v>41.476140000000001</v>
      </c>
      <c r="O20" s="383">
        <f t="shared" si="5"/>
        <v>26.164159999999999</v>
      </c>
      <c r="P20" s="383">
        <f t="shared" si="6"/>
        <v>26.164159999999999</v>
      </c>
      <c r="Q20" s="1048"/>
      <c r="R20" s="1049"/>
    </row>
    <row r="21" spans="1:18">
      <c r="A21" s="302">
        <v>11</v>
      </c>
      <c r="B21" s="303" t="s">
        <v>830</v>
      </c>
      <c r="C21" s="249">
        <f>'enrolment vs availed_UPY'!H21</f>
        <v>59183</v>
      </c>
      <c r="D21" s="249">
        <f>'enrolment vs availed_UPY'!I21</f>
        <v>3579</v>
      </c>
      <c r="E21" s="249">
        <v>0</v>
      </c>
      <c r="F21" s="249">
        <f>'enrolment vs availed_UPY'!F21</f>
        <v>0</v>
      </c>
      <c r="G21" s="249">
        <f t="shared" si="0"/>
        <v>62762</v>
      </c>
      <c r="H21" s="282">
        <v>220</v>
      </c>
      <c r="I21" s="383">
        <f t="shared" si="1"/>
        <v>2071.1460000000002</v>
      </c>
      <c r="J21" s="383">
        <f t="shared" si="2"/>
        <v>2071.1460000000002</v>
      </c>
      <c r="K21" s="1048"/>
      <c r="L21" s="1049"/>
      <c r="M21" s="383">
        <f t="shared" si="3"/>
        <v>198.01410999999999</v>
      </c>
      <c r="N21" s="383">
        <f t="shared" si="4"/>
        <v>87.552989999999994</v>
      </c>
      <c r="O21" s="383">
        <f t="shared" si="5"/>
        <v>55.230559999999997</v>
      </c>
      <c r="P21" s="383">
        <f t="shared" si="6"/>
        <v>55.230559999999997</v>
      </c>
      <c r="Q21" s="1048"/>
      <c r="R21" s="1049"/>
    </row>
    <row r="22" spans="1:18">
      <c r="A22" s="302">
        <v>12</v>
      </c>
      <c r="B22" s="303" t="s">
        <v>831</v>
      </c>
      <c r="C22" s="249">
        <f>'enrolment vs availed_UPY'!H22</f>
        <v>48057</v>
      </c>
      <c r="D22" s="249">
        <f>'enrolment vs availed_UPY'!I22</f>
        <v>18701</v>
      </c>
      <c r="E22" s="249">
        <v>0</v>
      </c>
      <c r="F22" s="249">
        <f>'enrolment vs availed_UPY'!F22</f>
        <v>0</v>
      </c>
      <c r="G22" s="249">
        <f t="shared" si="0"/>
        <v>66758</v>
      </c>
      <c r="H22" s="282">
        <v>220</v>
      </c>
      <c r="I22" s="383">
        <f t="shared" si="1"/>
        <v>2203.0140000000001</v>
      </c>
      <c r="J22" s="383">
        <f t="shared" si="2"/>
        <v>2203.0140000000001</v>
      </c>
      <c r="K22" s="1048"/>
      <c r="L22" s="1049"/>
      <c r="M22" s="383">
        <f t="shared" si="3"/>
        <v>210.62148999999999</v>
      </c>
      <c r="N22" s="383">
        <f t="shared" si="4"/>
        <v>93.127409999999998</v>
      </c>
      <c r="O22" s="383">
        <f t="shared" si="5"/>
        <v>58.747039999999998</v>
      </c>
      <c r="P22" s="383">
        <f t="shared" si="6"/>
        <v>58.747039999999998</v>
      </c>
      <c r="Q22" s="1048"/>
      <c r="R22" s="1049"/>
    </row>
    <row r="23" spans="1:18">
      <c r="A23" s="302">
        <v>13</v>
      </c>
      <c r="B23" s="303" t="s">
        <v>832</v>
      </c>
      <c r="C23" s="249">
        <f>'enrolment vs availed_UPY'!H23</f>
        <v>41523</v>
      </c>
      <c r="D23" s="249">
        <f>'enrolment vs availed_UPY'!I23</f>
        <v>18935</v>
      </c>
      <c r="E23" s="249">
        <v>0</v>
      </c>
      <c r="F23" s="249">
        <f>'enrolment vs availed_UPY'!F23</f>
        <v>0</v>
      </c>
      <c r="G23" s="249">
        <f t="shared" si="0"/>
        <v>60458</v>
      </c>
      <c r="H23" s="282">
        <v>220</v>
      </c>
      <c r="I23" s="383">
        <f t="shared" si="1"/>
        <v>1995.114</v>
      </c>
      <c r="J23" s="383">
        <f t="shared" si="2"/>
        <v>1995.114</v>
      </c>
      <c r="K23" s="1048"/>
      <c r="L23" s="1049"/>
      <c r="M23" s="383">
        <f t="shared" si="3"/>
        <v>190.74498999999997</v>
      </c>
      <c r="N23" s="383">
        <f t="shared" si="4"/>
        <v>84.338909999999998</v>
      </c>
      <c r="O23" s="383">
        <f t="shared" si="5"/>
        <v>53.203040000000001</v>
      </c>
      <c r="P23" s="383">
        <f t="shared" si="6"/>
        <v>53.203040000000001</v>
      </c>
      <c r="Q23" s="1048"/>
      <c r="R23" s="1049"/>
    </row>
    <row r="24" spans="1:18">
      <c r="A24" s="302">
        <v>14</v>
      </c>
      <c r="B24" s="303" t="s">
        <v>833</v>
      </c>
      <c r="C24" s="249">
        <f>'enrolment vs availed_UPY'!H24</f>
        <v>36590</v>
      </c>
      <c r="D24" s="249">
        <f>'enrolment vs availed_UPY'!I24</f>
        <v>4560</v>
      </c>
      <c r="E24" s="249">
        <v>0</v>
      </c>
      <c r="F24" s="249">
        <f>'enrolment vs availed_UPY'!F24</f>
        <v>0</v>
      </c>
      <c r="G24" s="249">
        <f t="shared" si="0"/>
        <v>41150</v>
      </c>
      <c r="H24" s="282">
        <v>220</v>
      </c>
      <c r="I24" s="383">
        <f t="shared" si="1"/>
        <v>1357.95</v>
      </c>
      <c r="J24" s="383">
        <f t="shared" si="2"/>
        <v>1357.95</v>
      </c>
      <c r="K24" s="1048"/>
      <c r="L24" s="1049"/>
      <c r="M24" s="383">
        <f t="shared" si="3"/>
        <v>129.82825000000003</v>
      </c>
      <c r="N24" s="383">
        <f t="shared" si="4"/>
        <v>57.404249999999998</v>
      </c>
      <c r="O24" s="383">
        <f t="shared" si="5"/>
        <v>36.212000000000003</v>
      </c>
      <c r="P24" s="383">
        <f t="shared" si="6"/>
        <v>36.212000000000003</v>
      </c>
      <c r="Q24" s="1048"/>
      <c r="R24" s="1049"/>
    </row>
    <row r="25" spans="1:18">
      <c r="A25" s="302">
        <v>15</v>
      </c>
      <c r="B25" s="303" t="s">
        <v>834</v>
      </c>
      <c r="C25" s="249">
        <f>'enrolment vs availed_UPY'!H25</f>
        <v>10273</v>
      </c>
      <c r="D25" s="249">
        <f>'enrolment vs availed_UPY'!I25</f>
        <v>6797</v>
      </c>
      <c r="E25" s="249">
        <v>0</v>
      </c>
      <c r="F25" s="249">
        <f>'enrolment vs availed_UPY'!F25</f>
        <v>0</v>
      </c>
      <c r="G25" s="249">
        <f t="shared" si="0"/>
        <v>17070</v>
      </c>
      <c r="H25" s="282">
        <v>220</v>
      </c>
      <c r="I25" s="383">
        <f t="shared" si="1"/>
        <v>563.30999999999995</v>
      </c>
      <c r="J25" s="383">
        <f t="shared" si="2"/>
        <v>563.30999999999995</v>
      </c>
      <c r="K25" s="1048"/>
      <c r="L25" s="1049"/>
      <c r="M25" s="383">
        <f t="shared" si="3"/>
        <v>53.855849999999997</v>
      </c>
      <c r="N25" s="383">
        <f t="shared" si="4"/>
        <v>23.812650000000001</v>
      </c>
      <c r="O25" s="383">
        <f t="shared" si="5"/>
        <v>15.021599999999999</v>
      </c>
      <c r="P25" s="383">
        <f t="shared" si="6"/>
        <v>15.021599999999999</v>
      </c>
      <c r="Q25" s="1048"/>
      <c r="R25" s="1049"/>
    </row>
    <row r="26" spans="1:18">
      <c r="A26" s="302">
        <v>16</v>
      </c>
      <c r="B26" s="303" t="s">
        <v>835</v>
      </c>
      <c r="C26" s="249">
        <f>'enrolment vs availed_UPY'!H26</f>
        <v>16265</v>
      </c>
      <c r="D26" s="249">
        <f>'enrolment vs availed_UPY'!I26</f>
        <v>3701</v>
      </c>
      <c r="E26" s="249">
        <v>0</v>
      </c>
      <c r="F26" s="249">
        <f>'enrolment vs availed_UPY'!F26</f>
        <v>0</v>
      </c>
      <c r="G26" s="249">
        <f t="shared" si="0"/>
        <v>19966</v>
      </c>
      <c r="H26" s="282">
        <v>220</v>
      </c>
      <c r="I26" s="383">
        <f t="shared" si="1"/>
        <v>658.87800000000004</v>
      </c>
      <c r="J26" s="383">
        <f t="shared" si="2"/>
        <v>658.87800000000004</v>
      </c>
      <c r="K26" s="1048"/>
      <c r="L26" s="1049"/>
      <c r="M26" s="383">
        <f t="shared" si="3"/>
        <v>62.992730000000009</v>
      </c>
      <c r="N26" s="383">
        <f t="shared" si="4"/>
        <v>27.85257</v>
      </c>
      <c r="O26" s="383">
        <f t="shared" si="5"/>
        <v>17.570080000000001</v>
      </c>
      <c r="P26" s="383">
        <f t="shared" si="6"/>
        <v>17.570080000000001</v>
      </c>
      <c r="Q26" s="1048"/>
      <c r="R26" s="1049"/>
    </row>
    <row r="27" spans="1:18">
      <c r="A27" s="302">
        <v>17</v>
      </c>
      <c r="B27" s="303" t="s">
        <v>836</v>
      </c>
      <c r="C27" s="249">
        <f>'enrolment vs availed_UPY'!H27</f>
        <v>51542</v>
      </c>
      <c r="D27" s="249">
        <f>'enrolment vs availed_UPY'!I27</f>
        <v>8788</v>
      </c>
      <c r="E27" s="249">
        <v>0</v>
      </c>
      <c r="F27" s="249">
        <f>'enrolment vs availed_UPY'!F27</f>
        <v>0</v>
      </c>
      <c r="G27" s="249">
        <f t="shared" si="0"/>
        <v>60330</v>
      </c>
      <c r="H27" s="282">
        <v>220</v>
      </c>
      <c r="I27" s="383">
        <f t="shared" si="1"/>
        <v>1990.89</v>
      </c>
      <c r="J27" s="383">
        <f t="shared" si="2"/>
        <v>1990.89</v>
      </c>
      <c r="K27" s="1048"/>
      <c r="L27" s="1049"/>
      <c r="M27" s="383">
        <f t="shared" si="3"/>
        <v>190.34114999999997</v>
      </c>
      <c r="N27" s="383">
        <f t="shared" si="4"/>
        <v>84.160349999999994</v>
      </c>
      <c r="O27" s="383">
        <f t="shared" si="5"/>
        <v>53.090400000000002</v>
      </c>
      <c r="P27" s="383">
        <f t="shared" si="6"/>
        <v>53.090400000000002</v>
      </c>
      <c r="Q27" s="1048"/>
      <c r="R27" s="1049"/>
    </row>
    <row r="28" spans="1:18">
      <c r="A28" s="302">
        <v>18</v>
      </c>
      <c r="B28" s="303" t="s">
        <v>837</v>
      </c>
      <c r="C28" s="249">
        <f>'enrolment vs availed_UPY'!H28</f>
        <v>24340</v>
      </c>
      <c r="D28" s="249">
        <f>'enrolment vs availed_UPY'!I28</f>
        <v>14864</v>
      </c>
      <c r="E28" s="249">
        <v>0</v>
      </c>
      <c r="F28" s="249">
        <f>'enrolment vs availed_UPY'!F28</f>
        <v>0</v>
      </c>
      <c r="G28" s="249">
        <f t="shared" si="0"/>
        <v>39204</v>
      </c>
      <c r="H28" s="282">
        <v>220</v>
      </c>
      <c r="I28" s="383">
        <f t="shared" si="1"/>
        <v>1293.732</v>
      </c>
      <c r="J28" s="383">
        <f t="shared" si="2"/>
        <v>1293.732</v>
      </c>
      <c r="K28" s="1048"/>
      <c r="L28" s="1049"/>
      <c r="M28" s="383">
        <f t="shared" si="3"/>
        <v>123.68861999999999</v>
      </c>
      <c r="N28" s="383">
        <f t="shared" si="4"/>
        <v>54.689579999999999</v>
      </c>
      <c r="O28" s="383">
        <f t="shared" si="5"/>
        <v>34.499519999999997</v>
      </c>
      <c r="P28" s="383">
        <f t="shared" si="6"/>
        <v>34.499519999999997</v>
      </c>
      <c r="Q28" s="1048"/>
      <c r="R28" s="1049"/>
    </row>
    <row r="29" spans="1:18">
      <c r="A29" s="302">
        <v>19</v>
      </c>
      <c r="B29" s="303" t="s">
        <v>838</v>
      </c>
      <c r="C29" s="249">
        <f>'enrolment vs availed_UPY'!H29</f>
        <v>87870</v>
      </c>
      <c r="D29" s="249">
        <f>'enrolment vs availed_UPY'!I29</f>
        <v>9569</v>
      </c>
      <c r="E29" s="249">
        <v>0</v>
      </c>
      <c r="F29" s="249">
        <f>'enrolment vs availed_UPY'!F29</f>
        <v>0</v>
      </c>
      <c r="G29" s="249">
        <f t="shared" si="0"/>
        <v>97439</v>
      </c>
      <c r="H29" s="282">
        <v>220</v>
      </c>
      <c r="I29" s="383">
        <f t="shared" si="1"/>
        <v>3215.4870000000001</v>
      </c>
      <c r="J29" s="383">
        <f t="shared" si="2"/>
        <v>3215.4870000000001</v>
      </c>
      <c r="K29" s="1048"/>
      <c r="L29" s="1049"/>
      <c r="M29" s="383">
        <f t="shared" si="3"/>
        <v>307.42004499999996</v>
      </c>
      <c r="N29" s="383">
        <f t="shared" si="4"/>
        <v>135.92740499999999</v>
      </c>
      <c r="O29" s="383">
        <f t="shared" si="5"/>
        <v>85.746319999999997</v>
      </c>
      <c r="P29" s="383">
        <f t="shared" si="6"/>
        <v>85.746319999999997</v>
      </c>
      <c r="Q29" s="1048"/>
      <c r="R29" s="1049"/>
    </row>
    <row r="30" spans="1:18">
      <c r="A30" s="302">
        <v>20</v>
      </c>
      <c r="B30" s="303" t="s">
        <v>839</v>
      </c>
      <c r="C30" s="249">
        <f>'enrolment vs availed_UPY'!H30</f>
        <v>26058</v>
      </c>
      <c r="D30" s="249">
        <f>'enrolment vs availed_UPY'!I30</f>
        <v>16997</v>
      </c>
      <c r="E30" s="249">
        <v>0</v>
      </c>
      <c r="F30" s="249">
        <f>'enrolment vs availed_UPY'!F30</f>
        <v>0</v>
      </c>
      <c r="G30" s="249">
        <f t="shared" si="0"/>
        <v>43055</v>
      </c>
      <c r="H30" s="282">
        <v>220</v>
      </c>
      <c r="I30" s="383">
        <f t="shared" si="1"/>
        <v>1420.8150000000001</v>
      </c>
      <c r="J30" s="383">
        <f t="shared" si="2"/>
        <v>1420.8150000000001</v>
      </c>
      <c r="K30" s="1048"/>
      <c r="L30" s="1049"/>
      <c r="M30" s="383">
        <f t="shared" si="3"/>
        <v>135.838525</v>
      </c>
      <c r="N30" s="383">
        <f t="shared" si="4"/>
        <v>60.061725000000003</v>
      </c>
      <c r="O30" s="383">
        <f t="shared" si="5"/>
        <v>37.888399999999997</v>
      </c>
      <c r="P30" s="383">
        <f t="shared" si="6"/>
        <v>37.888399999999997</v>
      </c>
      <c r="Q30" s="1048"/>
      <c r="R30" s="1049"/>
    </row>
    <row r="31" spans="1:18">
      <c r="A31" s="302">
        <v>21</v>
      </c>
      <c r="B31" s="303" t="s">
        <v>840</v>
      </c>
      <c r="C31" s="249">
        <f>'enrolment vs availed_UPY'!H31</f>
        <v>49969</v>
      </c>
      <c r="D31" s="249">
        <f>'enrolment vs availed_UPY'!I31</f>
        <v>24761</v>
      </c>
      <c r="E31" s="249">
        <v>0</v>
      </c>
      <c r="F31" s="249">
        <f>'enrolment vs availed_UPY'!F31</f>
        <v>0</v>
      </c>
      <c r="G31" s="249">
        <f t="shared" si="0"/>
        <v>74730</v>
      </c>
      <c r="H31" s="282">
        <v>220</v>
      </c>
      <c r="I31" s="383">
        <f t="shared" si="1"/>
        <v>2466.09</v>
      </c>
      <c r="J31" s="383">
        <f t="shared" si="2"/>
        <v>2466.09</v>
      </c>
      <c r="K31" s="1048"/>
      <c r="L31" s="1049"/>
      <c r="M31" s="383">
        <f t="shared" si="3"/>
        <v>235.77314999999999</v>
      </c>
      <c r="N31" s="383">
        <f t="shared" si="4"/>
        <v>104.24835</v>
      </c>
      <c r="O31" s="383">
        <f t="shared" si="5"/>
        <v>65.7624</v>
      </c>
      <c r="P31" s="383">
        <f t="shared" si="6"/>
        <v>65.7624</v>
      </c>
      <c r="Q31" s="1048"/>
      <c r="R31" s="1049"/>
    </row>
    <row r="32" spans="1:18">
      <c r="A32" s="302">
        <v>22</v>
      </c>
      <c r="B32" s="303" t="s">
        <v>841</v>
      </c>
      <c r="C32" s="249">
        <f>'enrolment vs availed_UPY'!H32</f>
        <v>20331</v>
      </c>
      <c r="D32" s="249">
        <f>'enrolment vs availed_UPY'!I32</f>
        <v>19463</v>
      </c>
      <c r="E32" s="249">
        <v>0</v>
      </c>
      <c r="F32" s="249">
        <f>'enrolment vs availed_UPY'!F32</f>
        <v>0</v>
      </c>
      <c r="G32" s="249">
        <f t="shared" si="0"/>
        <v>39794</v>
      </c>
      <c r="H32" s="282">
        <v>220</v>
      </c>
      <c r="I32" s="383">
        <f t="shared" si="1"/>
        <v>1313.202</v>
      </c>
      <c r="J32" s="383">
        <f t="shared" si="2"/>
        <v>1313.202</v>
      </c>
      <c r="K32" s="1048"/>
      <c r="L32" s="1049"/>
      <c r="M32" s="383">
        <f t="shared" si="3"/>
        <v>125.55007000000001</v>
      </c>
      <c r="N32" s="383">
        <f t="shared" si="4"/>
        <v>55.512630000000001</v>
      </c>
      <c r="O32" s="383">
        <f t="shared" si="5"/>
        <v>35.018720000000002</v>
      </c>
      <c r="P32" s="383">
        <f t="shared" si="6"/>
        <v>35.018720000000002</v>
      </c>
      <c r="Q32" s="1048"/>
      <c r="R32" s="1049"/>
    </row>
    <row r="33" spans="1:18">
      <c r="A33" s="302">
        <v>23</v>
      </c>
      <c r="B33" s="303" t="s">
        <v>842</v>
      </c>
      <c r="C33" s="249">
        <f>'enrolment vs availed_UPY'!H33</f>
        <v>47737</v>
      </c>
      <c r="D33" s="249">
        <f>'enrolment vs availed_UPY'!I33</f>
        <v>38651</v>
      </c>
      <c r="E33" s="249">
        <v>0</v>
      </c>
      <c r="F33" s="249">
        <f>'enrolment vs availed_UPY'!F33</f>
        <v>0</v>
      </c>
      <c r="G33" s="249">
        <f t="shared" si="0"/>
        <v>86388</v>
      </c>
      <c r="H33" s="282">
        <v>220</v>
      </c>
      <c r="I33" s="383">
        <f t="shared" si="1"/>
        <v>2850.8040000000001</v>
      </c>
      <c r="J33" s="383">
        <f t="shared" si="2"/>
        <v>2850.8040000000001</v>
      </c>
      <c r="K33" s="1048"/>
      <c r="L33" s="1049"/>
      <c r="M33" s="383">
        <f t="shared" si="3"/>
        <v>272.55413999999996</v>
      </c>
      <c r="N33" s="383">
        <f t="shared" si="4"/>
        <v>120.51125999999999</v>
      </c>
      <c r="O33" s="383">
        <f t="shared" si="5"/>
        <v>76.021439999999998</v>
      </c>
      <c r="P33" s="383">
        <f t="shared" si="6"/>
        <v>76.021439999999998</v>
      </c>
      <c r="Q33" s="1048"/>
      <c r="R33" s="1049"/>
    </row>
    <row r="34" spans="1:18">
      <c r="A34" s="302">
        <v>24</v>
      </c>
      <c r="B34" s="303" t="s">
        <v>843</v>
      </c>
      <c r="C34" s="249">
        <f>'enrolment vs availed_UPY'!H34</f>
        <v>64467</v>
      </c>
      <c r="D34" s="249">
        <f>'enrolment vs availed_UPY'!I34</f>
        <v>15722</v>
      </c>
      <c r="E34" s="249">
        <v>0</v>
      </c>
      <c r="F34" s="249">
        <f>'enrolment vs availed_UPY'!F34</f>
        <v>0</v>
      </c>
      <c r="G34" s="249">
        <f t="shared" si="0"/>
        <v>80189</v>
      </c>
      <c r="H34" s="282">
        <v>220</v>
      </c>
      <c r="I34" s="383">
        <f t="shared" si="1"/>
        <v>2646.2370000000001</v>
      </c>
      <c r="J34" s="383">
        <f t="shared" si="2"/>
        <v>2646.2370000000001</v>
      </c>
      <c r="K34" s="1048"/>
      <c r="L34" s="1049"/>
      <c r="M34" s="383">
        <f t="shared" si="3"/>
        <v>252.99629500000003</v>
      </c>
      <c r="N34" s="383">
        <f t="shared" si="4"/>
        <v>111.86365499999999</v>
      </c>
      <c r="O34" s="383">
        <f t="shared" si="5"/>
        <v>70.566320000000005</v>
      </c>
      <c r="P34" s="383">
        <f t="shared" si="6"/>
        <v>70.566320000000005</v>
      </c>
      <c r="Q34" s="1048"/>
      <c r="R34" s="1049"/>
    </row>
    <row r="35" spans="1:18">
      <c r="A35" s="302">
        <v>25</v>
      </c>
      <c r="B35" s="303" t="s">
        <v>844</v>
      </c>
      <c r="C35" s="249">
        <f>'enrolment vs availed_UPY'!H35</f>
        <v>35637</v>
      </c>
      <c r="D35" s="249">
        <f>'enrolment vs availed_UPY'!I35</f>
        <v>9888</v>
      </c>
      <c r="E35" s="249">
        <v>0</v>
      </c>
      <c r="F35" s="249">
        <f>'enrolment vs availed_UPY'!F35</f>
        <v>0</v>
      </c>
      <c r="G35" s="249">
        <f t="shared" si="0"/>
        <v>45525</v>
      </c>
      <c r="H35" s="282">
        <v>220</v>
      </c>
      <c r="I35" s="383">
        <f t="shared" si="1"/>
        <v>1502.325</v>
      </c>
      <c r="J35" s="383">
        <f t="shared" si="2"/>
        <v>1502.325</v>
      </c>
      <c r="K35" s="1048"/>
      <c r="L35" s="1049"/>
      <c r="M35" s="383">
        <f t="shared" si="3"/>
        <v>143.63137499999999</v>
      </c>
      <c r="N35" s="383">
        <f t="shared" si="4"/>
        <v>63.507375000000003</v>
      </c>
      <c r="O35" s="383">
        <f t="shared" si="5"/>
        <v>40.061999999999998</v>
      </c>
      <c r="P35" s="383">
        <f t="shared" si="6"/>
        <v>40.061999999999998</v>
      </c>
      <c r="Q35" s="1048"/>
      <c r="R35" s="1049"/>
    </row>
    <row r="36" spans="1:18">
      <c r="A36" s="302">
        <v>26</v>
      </c>
      <c r="B36" s="303" t="s">
        <v>845</v>
      </c>
      <c r="C36" s="249">
        <f>'enrolment vs availed_UPY'!H36</f>
        <v>37471</v>
      </c>
      <c r="D36" s="249">
        <f>'enrolment vs availed_UPY'!I36</f>
        <v>53994</v>
      </c>
      <c r="E36" s="249">
        <v>0</v>
      </c>
      <c r="F36" s="249">
        <f>'enrolment vs availed_UPY'!F36</f>
        <v>0</v>
      </c>
      <c r="G36" s="249">
        <f t="shared" si="0"/>
        <v>91465</v>
      </c>
      <c r="H36" s="282">
        <v>220</v>
      </c>
      <c r="I36" s="383">
        <f t="shared" si="1"/>
        <v>3018.3449999999998</v>
      </c>
      <c r="J36" s="383">
        <f t="shared" si="2"/>
        <v>3018.3449999999998</v>
      </c>
      <c r="K36" s="1048"/>
      <c r="L36" s="1049"/>
      <c r="M36" s="383">
        <f t="shared" si="3"/>
        <v>288.57207499999998</v>
      </c>
      <c r="N36" s="383">
        <f t="shared" si="4"/>
        <v>127.593675</v>
      </c>
      <c r="O36" s="383">
        <f t="shared" si="5"/>
        <v>80.489199999999997</v>
      </c>
      <c r="P36" s="383">
        <f t="shared" si="6"/>
        <v>80.489199999999997</v>
      </c>
      <c r="Q36" s="1048"/>
      <c r="R36" s="1049"/>
    </row>
    <row r="37" spans="1:18">
      <c r="A37" s="302">
        <v>27</v>
      </c>
      <c r="B37" s="303" t="s">
        <v>846</v>
      </c>
      <c r="C37" s="249">
        <f>'enrolment vs availed_UPY'!H37</f>
        <v>52902</v>
      </c>
      <c r="D37" s="249">
        <f>'enrolment vs availed_UPY'!I37</f>
        <v>7788</v>
      </c>
      <c r="E37" s="249">
        <v>0</v>
      </c>
      <c r="F37" s="249">
        <f>'enrolment vs availed_UPY'!F37</f>
        <v>0</v>
      </c>
      <c r="G37" s="249">
        <f t="shared" si="0"/>
        <v>60690</v>
      </c>
      <c r="H37" s="282">
        <v>220</v>
      </c>
      <c r="I37" s="383">
        <f t="shared" si="1"/>
        <v>2002.77</v>
      </c>
      <c r="J37" s="383">
        <f t="shared" si="2"/>
        <v>2002.77</v>
      </c>
      <c r="K37" s="1048"/>
      <c r="L37" s="1049"/>
      <c r="M37" s="383">
        <f t="shared" si="3"/>
        <v>191.47694999999999</v>
      </c>
      <c r="N37" s="383">
        <f t="shared" si="4"/>
        <v>84.662549999999996</v>
      </c>
      <c r="O37" s="383">
        <f t="shared" si="5"/>
        <v>53.407200000000003</v>
      </c>
      <c r="P37" s="383">
        <f t="shared" si="6"/>
        <v>53.407200000000003</v>
      </c>
      <c r="Q37" s="1048"/>
      <c r="R37" s="1049"/>
    </row>
    <row r="38" spans="1:18">
      <c r="A38" s="302">
        <v>28</v>
      </c>
      <c r="B38" s="303" t="s">
        <v>847</v>
      </c>
      <c r="C38" s="249">
        <f>'enrolment vs availed_UPY'!H38</f>
        <v>75173</v>
      </c>
      <c r="D38" s="249">
        <f>'enrolment vs availed_UPY'!I38</f>
        <v>10493</v>
      </c>
      <c r="E38" s="249">
        <v>0</v>
      </c>
      <c r="F38" s="249">
        <f>'enrolment vs availed_UPY'!F38</f>
        <v>0</v>
      </c>
      <c r="G38" s="249">
        <f t="shared" si="0"/>
        <v>85666</v>
      </c>
      <c r="H38" s="282">
        <v>220</v>
      </c>
      <c r="I38" s="383">
        <f t="shared" si="1"/>
        <v>2826.9780000000001</v>
      </c>
      <c r="J38" s="383">
        <f t="shared" si="2"/>
        <v>2826.9780000000001</v>
      </c>
      <c r="K38" s="1048"/>
      <c r="L38" s="1049"/>
      <c r="M38" s="383">
        <f t="shared" si="3"/>
        <v>270.27623</v>
      </c>
      <c r="N38" s="383">
        <f t="shared" si="4"/>
        <v>119.50407</v>
      </c>
      <c r="O38" s="383">
        <f t="shared" si="5"/>
        <v>75.386080000000007</v>
      </c>
      <c r="P38" s="383">
        <f t="shared" si="6"/>
        <v>75.386080000000007</v>
      </c>
      <c r="Q38" s="1048"/>
      <c r="R38" s="1049"/>
    </row>
    <row r="39" spans="1:18">
      <c r="A39" s="302">
        <v>29</v>
      </c>
      <c r="B39" s="303" t="s">
        <v>848</v>
      </c>
      <c r="C39" s="249">
        <f>'enrolment vs availed_UPY'!H39</f>
        <v>15983</v>
      </c>
      <c r="D39" s="249">
        <f>'enrolment vs availed_UPY'!I39</f>
        <v>26766</v>
      </c>
      <c r="E39" s="249">
        <v>0</v>
      </c>
      <c r="F39" s="249">
        <f>'enrolment vs availed_UPY'!F39</f>
        <v>0</v>
      </c>
      <c r="G39" s="249">
        <f t="shared" si="0"/>
        <v>42749</v>
      </c>
      <c r="H39" s="282">
        <v>220</v>
      </c>
      <c r="I39" s="383">
        <f t="shared" si="1"/>
        <v>1410.7170000000001</v>
      </c>
      <c r="J39" s="383">
        <f t="shared" si="2"/>
        <v>1410.7170000000001</v>
      </c>
      <c r="K39" s="1048"/>
      <c r="L39" s="1049"/>
      <c r="M39" s="383">
        <f t="shared" si="3"/>
        <v>134.87309500000001</v>
      </c>
      <c r="N39" s="383">
        <f t="shared" si="4"/>
        <v>59.634855000000002</v>
      </c>
      <c r="O39" s="383">
        <f t="shared" si="5"/>
        <v>37.619120000000002</v>
      </c>
      <c r="P39" s="383">
        <f t="shared" si="6"/>
        <v>37.619120000000002</v>
      </c>
      <c r="Q39" s="1048"/>
      <c r="R39" s="1049"/>
    </row>
    <row r="40" spans="1:18">
      <c r="A40" s="302">
        <v>30</v>
      </c>
      <c r="B40" s="303" t="s">
        <v>849</v>
      </c>
      <c r="C40" s="249">
        <f>'enrolment vs availed_UPY'!H40</f>
        <v>98727</v>
      </c>
      <c r="D40" s="249">
        <f>'enrolment vs availed_UPY'!I40</f>
        <v>24153</v>
      </c>
      <c r="E40" s="249">
        <v>0</v>
      </c>
      <c r="F40" s="249">
        <f>'enrolment vs availed_UPY'!F40</f>
        <v>0</v>
      </c>
      <c r="G40" s="249">
        <f t="shared" si="0"/>
        <v>122880</v>
      </c>
      <c r="H40" s="282">
        <v>220</v>
      </c>
      <c r="I40" s="383">
        <f t="shared" si="1"/>
        <v>4055.04</v>
      </c>
      <c r="J40" s="383">
        <f t="shared" si="2"/>
        <v>4055.04</v>
      </c>
      <c r="K40" s="1048"/>
      <c r="L40" s="1049"/>
      <c r="M40" s="383">
        <f t="shared" si="3"/>
        <v>387.68640000000005</v>
      </c>
      <c r="N40" s="383">
        <f t="shared" si="4"/>
        <v>171.41759999999999</v>
      </c>
      <c r="O40" s="383">
        <f t="shared" si="5"/>
        <v>108.1344</v>
      </c>
      <c r="P40" s="383">
        <f t="shared" si="6"/>
        <v>108.1344</v>
      </c>
      <c r="Q40" s="1048"/>
      <c r="R40" s="1049"/>
    </row>
    <row r="41" spans="1:18">
      <c r="A41" s="302">
        <v>31</v>
      </c>
      <c r="B41" s="303" t="s">
        <v>850</v>
      </c>
      <c r="C41" s="249">
        <f>'enrolment vs availed_UPY'!H41</f>
        <v>99275</v>
      </c>
      <c r="D41" s="249">
        <f>'enrolment vs availed_UPY'!I41</f>
        <v>13760</v>
      </c>
      <c r="E41" s="249">
        <v>0</v>
      </c>
      <c r="F41" s="249">
        <f>'enrolment vs availed_UPY'!F41</f>
        <v>0</v>
      </c>
      <c r="G41" s="249">
        <f t="shared" si="0"/>
        <v>113035</v>
      </c>
      <c r="H41" s="282">
        <v>220</v>
      </c>
      <c r="I41" s="383">
        <f t="shared" si="1"/>
        <v>3730.1550000000002</v>
      </c>
      <c r="J41" s="383">
        <f t="shared" si="2"/>
        <v>3730.1550000000002</v>
      </c>
      <c r="K41" s="1048"/>
      <c r="L41" s="1049"/>
      <c r="M41" s="383">
        <f t="shared" si="3"/>
        <v>356.62542500000001</v>
      </c>
      <c r="N41" s="383">
        <f t="shared" si="4"/>
        <v>157.68382500000001</v>
      </c>
      <c r="O41" s="383">
        <f t="shared" si="5"/>
        <v>99.470799999999997</v>
      </c>
      <c r="P41" s="383">
        <f t="shared" si="6"/>
        <v>99.470799999999997</v>
      </c>
      <c r="Q41" s="1048"/>
      <c r="R41" s="1049"/>
    </row>
    <row r="42" spans="1:18">
      <c r="A42" s="302">
        <v>32</v>
      </c>
      <c r="B42" s="303" t="s">
        <v>851</v>
      </c>
      <c r="C42" s="249">
        <f>'enrolment vs availed_UPY'!H42</f>
        <v>34434</v>
      </c>
      <c r="D42" s="249">
        <f>'enrolment vs availed_UPY'!I42</f>
        <v>37900</v>
      </c>
      <c r="E42" s="249">
        <v>0</v>
      </c>
      <c r="F42" s="249">
        <f>'enrolment vs availed_UPY'!F42</f>
        <v>0</v>
      </c>
      <c r="G42" s="249">
        <f t="shared" si="0"/>
        <v>72334</v>
      </c>
      <c r="H42" s="282">
        <v>220</v>
      </c>
      <c r="I42" s="383">
        <f t="shared" si="1"/>
        <v>2387.0219999999999</v>
      </c>
      <c r="J42" s="383">
        <f t="shared" si="2"/>
        <v>2387.0219999999999</v>
      </c>
      <c r="K42" s="1048"/>
      <c r="L42" s="1049"/>
      <c r="M42" s="383">
        <f t="shared" si="3"/>
        <v>228.21376999999998</v>
      </c>
      <c r="N42" s="383">
        <f t="shared" si="4"/>
        <v>100.90593</v>
      </c>
      <c r="O42" s="383">
        <f t="shared" si="5"/>
        <v>63.653919999999999</v>
      </c>
      <c r="P42" s="383">
        <f t="shared" si="6"/>
        <v>63.653919999999999</v>
      </c>
      <c r="Q42" s="1048"/>
      <c r="R42" s="1049"/>
    </row>
    <row r="43" spans="1:18">
      <c r="A43" s="304"/>
      <c r="B43" s="305" t="s">
        <v>84</v>
      </c>
      <c r="C43" s="437">
        <f>'enrolment vs availed_UPY'!H43</f>
        <v>1464127</v>
      </c>
      <c r="D43" s="437">
        <f>'enrolment vs availed_UPY'!I43</f>
        <v>550357</v>
      </c>
      <c r="E43" s="437">
        <v>0</v>
      </c>
      <c r="F43" s="437">
        <f>'enrolment vs availed_UPY'!F43</f>
        <v>0</v>
      </c>
      <c r="G43" s="437">
        <f>C43+D43</f>
        <v>2014484</v>
      </c>
      <c r="H43" s="282">
        <v>220</v>
      </c>
      <c r="I43" s="445">
        <f t="shared" si="1"/>
        <v>66477.971999999994</v>
      </c>
      <c r="J43" s="445">
        <f t="shared" si="2"/>
        <v>66477.971999999994</v>
      </c>
      <c r="K43" s="1050"/>
      <c r="L43" s="1051"/>
      <c r="M43" s="445">
        <f t="shared" si="3"/>
        <v>6355.6970200000005</v>
      </c>
      <c r="N43" s="445">
        <f t="shared" si="4"/>
        <v>2810.2051799999999</v>
      </c>
      <c r="O43" s="445">
        <f t="shared" si="5"/>
        <v>1772.7459200000001</v>
      </c>
      <c r="P43" s="445">
        <f t="shared" si="6"/>
        <v>1772.7459200000001</v>
      </c>
      <c r="Q43" s="1050"/>
      <c r="R43" s="1051"/>
    </row>
    <row r="44" spans="1:18">
      <c r="A44" s="253" t="s">
        <v>8</v>
      </c>
      <c r="B44" s="254"/>
      <c r="C44" s="254"/>
      <c r="D44" s="252"/>
      <c r="E44" s="252"/>
      <c r="F44" s="252"/>
      <c r="G44" s="252"/>
      <c r="H44" s="252"/>
      <c r="I44" s="245"/>
      <c r="J44" s="245"/>
      <c r="K44" s="245"/>
      <c r="L44" s="245"/>
      <c r="M44" s="245"/>
      <c r="N44" s="245"/>
      <c r="O44" s="245"/>
      <c r="P44" s="245"/>
      <c r="Q44" s="245"/>
      <c r="R44" s="245"/>
    </row>
    <row r="45" spans="1:18">
      <c r="A45" s="255" t="s">
        <v>9</v>
      </c>
      <c r="B45" s="255"/>
      <c r="C45" s="255"/>
      <c r="I45" s="245"/>
      <c r="J45" s="245"/>
      <c r="K45" s="245"/>
      <c r="L45" s="245"/>
      <c r="M45" s="245"/>
      <c r="N45" s="245"/>
      <c r="O45" s="245"/>
      <c r="P45" s="245"/>
      <c r="Q45" s="245"/>
      <c r="R45" s="245"/>
    </row>
    <row r="46" spans="1:18">
      <c r="A46" s="255" t="s">
        <v>10</v>
      </c>
      <c r="B46" s="255"/>
      <c r="C46" s="255"/>
      <c r="I46" s="245"/>
      <c r="J46" s="245"/>
      <c r="K46" s="245"/>
      <c r="L46" s="245"/>
      <c r="M46" s="245"/>
      <c r="N46" s="938"/>
      <c r="O46" s="938"/>
      <c r="P46" s="938"/>
      <c r="Q46" s="938"/>
      <c r="R46" s="938"/>
    </row>
    <row r="47" spans="1:18" ht="15">
      <c r="A47" s="255"/>
      <c r="B47" s="255"/>
      <c r="C47" s="255"/>
      <c r="I47" s="245"/>
      <c r="J47" s="245"/>
      <c r="K47" s="245"/>
      <c r="L47" s="245"/>
      <c r="M47" s="245"/>
      <c r="N47" s="1058" t="s">
        <v>1026</v>
      </c>
      <c r="O47" s="1058"/>
      <c r="P47" s="1058"/>
      <c r="Q47" s="1058"/>
      <c r="R47" s="1058"/>
    </row>
    <row r="48" spans="1:18" ht="15">
      <c r="A48" s="255"/>
      <c r="B48" s="255"/>
      <c r="C48" s="255"/>
      <c r="I48" s="245"/>
      <c r="J48" s="245"/>
      <c r="K48" s="245"/>
      <c r="L48" s="938"/>
      <c r="M48" s="938"/>
      <c r="N48" s="1058" t="s">
        <v>1010</v>
      </c>
      <c r="O48" s="1058"/>
      <c r="P48" s="1058"/>
      <c r="Q48" s="1058"/>
      <c r="R48" s="1058"/>
    </row>
    <row r="49" spans="1:18" ht="15">
      <c r="A49" s="255"/>
      <c r="B49" s="255"/>
      <c r="C49" s="255"/>
      <c r="I49" s="245"/>
      <c r="J49" s="245"/>
      <c r="K49" s="938" t="s">
        <v>1025</v>
      </c>
      <c r="L49" s="938"/>
      <c r="M49" s="595"/>
      <c r="N49" s="597"/>
      <c r="O49" s="597"/>
      <c r="P49" s="597"/>
      <c r="Q49" s="597"/>
      <c r="R49" s="597"/>
    </row>
    <row r="50" spans="1:18">
      <c r="A50" s="255"/>
      <c r="H50" s="255"/>
      <c r="I50" s="245"/>
      <c r="J50" s="255"/>
      <c r="K50" s="255"/>
      <c r="L50" s="255"/>
      <c r="M50" s="255"/>
      <c r="N50" s="255"/>
      <c r="O50" s="255"/>
      <c r="P50" s="255"/>
      <c r="Q50" s="255"/>
      <c r="R50" s="255"/>
    </row>
    <row r="51" spans="1:18" ht="18.75" customHeight="1">
      <c r="I51" s="255"/>
      <c r="J51" s="495"/>
      <c r="K51" s="495"/>
      <c r="L51" s="495"/>
      <c r="M51" s="495"/>
      <c r="N51" s="1058" t="s">
        <v>1028</v>
      </c>
      <c r="O51" s="1058"/>
      <c r="P51" s="1058"/>
      <c r="Q51" s="1058"/>
      <c r="R51" s="1058"/>
    </row>
    <row r="52" spans="1:18" ht="12.75" customHeight="1">
      <c r="I52" s="1046"/>
      <c r="J52" s="1046"/>
      <c r="K52" s="1046"/>
      <c r="L52" s="1046"/>
      <c r="M52" s="1046"/>
      <c r="N52" s="1046"/>
      <c r="O52" s="1046"/>
      <c r="P52" s="1046"/>
      <c r="Q52" s="1046"/>
      <c r="R52" s="1046"/>
    </row>
    <row r="53" spans="1:18">
      <c r="A53" s="255"/>
      <c r="B53" s="255"/>
      <c r="I53" s="245"/>
      <c r="J53" s="255"/>
      <c r="K53" s="255"/>
      <c r="L53" s="255"/>
      <c r="M53" s="255"/>
      <c r="N53" s="255"/>
      <c r="O53" s="255"/>
      <c r="P53" s="255"/>
      <c r="Q53" s="255"/>
      <c r="R53" s="255"/>
    </row>
    <row r="54" spans="1:18" s="245" customFormat="1"/>
    <row r="55" spans="1:18" s="245" customFormat="1">
      <c r="A55" s="938"/>
      <c r="B55" s="938"/>
      <c r="C55" s="938"/>
      <c r="D55" s="938"/>
      <c r="E55" s="938"/>
      <c r="F55" s="938"/>
      <c r="G55" s="938"/>
      <c r="H55" s="938"/>
      <c r="I55" s="938"/>
      <c r="J55" s="938"/>
      <c r="K55" s="938"/>
      <c r="L55" s="938"/>
      <c r="M55" s="938"/>
      <c r="N55" s="938"/>
      <c r="O55" s="938"/>
      <c r="P55" s="938"/>
      <c r="Q55" s="938"/>
      <c r="R55" s="938"/>
    </row>
    <row r="56" spans="1:18" s="245" customFormat="1"/>
    <row r="57" spans="1:18" s="245" customFormat="1"/>
    <row r="58" spans="1:18" s="245" customFormat="1"/>
    <row r="59" spans="1:18" s="245" customFormat="1"/>
    <row r="60" spans="1:18" s="245" customFormat="1"/>
    <row r="61" spans="1:18" s="245" customFormat="1"/>
    <row r="62" spans="1:18" s="245" customFormat="1"/>
    <row r="63" spans="1:18" s="245" customFormat="1"/>
    <row r="64" spans="1:18" s="245" customFormat="1"/>
    <row r="65" s="245" customFormat="1"/>
    <row r="66" s="245" customFormat="1"/>
    <row r="67" s="245" customFormat="1"/>
    <row r="68" s="245" customFormat="1"/>
    <row r="69" s="245" customFormat="1"/>
    <row r="70" s="245" customFormat="1"/>
    <row r="71" s="245" customFormat="1"/>
    <row r="72" s="245" customFormat="1"/>
    <row r="73" s="245" customFormat="1"/>
    <row r="74" s="245" customFormat="1"/>
    <row r="75" s="245" customFormat="1"/>
    <row r="76" s="245" customFormat="1"/>
    <row r="77" s="245" customFormat="1"/>
    <row r="78" s="245" customFormat="1"/>
    <row r="79" s="245" customFormat="1"/>
    <row r="80" s="245" customFormat="1"/>
    <row r="81" s="245" customFormat="1"/>
    <row r="82" s="245" customFormat="1"/>
    <row r="83" s="245" customFormat="1"/>
    <row r="84" s="245" customFormat="1"/>
    <row r="85" s="245" customFormat="1"/>
    <row r="86" s="245" customFormat="1"/>
    <row r="87" s="245" customFormat="1"/>
    <row r="88" s="245" customFormat="1"/>
    <row r="89" s="245" customFormat="1"/>
    <row r="90" s="245" customFormat="1"/>
    <row r="91" s="245" customFormat="1"/>
    <row r="92" s="245" customFormat="1"/>
    <row r="93" s="245" customFormat="1"/>
    <row r="94" s="245" customFormat="1"/>
    <row r="95" s="245" customFormat="1"/>
    <row r="96" s="245" customFormat="1"/>
    <row r="97" s="245" customFormat="1"/>
    <row r="98" s="245" customFormat="1"/>
    <row r="99" s="245" customFormat="1"/>
    <row r="100" s="245" customFormat="1"/>
    <row r="101" s="245" customFormat="1"/>
    <row r="102" s="245" customFormat="1"/>
    <row r="103" s="245" customFormat="1"/>
    <row r="104" s="245" customFormat="1"/>
    <row r="105" s="245" customFormat="1"/>
    <row r="106" s="245" customFormat="1"/>
    <row r="107" s="245" customFormat="1"/>
    <row r="108" s="245" customFormat="1"/>
    <row r="109" s="245" customFormat="1"/>
    <row r="110" s="245" customFormat="1"/>
    <row r="111" s="245" customFormat="1"/>
    <row r="112" s="245" customFormat="1"/>
    <row r="113" s="245" customFormat="1"/>
    <row r="114" s="245" customFormat="1"/>
    <row r="115" s="245" customFormat="1"/>
    <row r="116" s="245" customFormat="1"/>
    <row r="117" s="245" customFormat="1"/>
    <row r="118" s="245" customFormat="1"/>
    <row r="119" s="245" customFormat="1"/>
    <row r="120" s="245" customFormat="1"/>
    <row r="121" s="245" customFormat="1"/>
    <row r="122" s="245" customFormat="1"/>
    <row r="123" s="245" customFormat="1"/>
    <row r="124" s="245" customFormat="1"/>
    <row r="125" s="245" customFormat="1"/>
    <row r="126" s="245" customFormat="1"/>
    <row r="127" s="245" customFormat="1"/>
    <row r="128" s="245" customFormat="1"/>
    <row r="129" s="245" customFormat="1"/>
    <row r="130" s="245" customFormat="1"/>
    <row r="131" s="245" customFormat="1"/>
    <row r="132" s="245" customFormat="1"/>
    <row r="133" s="245" customFormat="1"/>
    <row r="134" s="245" customFormat="1"/>
    <row r="135" s="245" customFormat="1"/>
    <row r="136" s="245" customFormat="1"/>
    <row r="137" s="245" customFormat="1"/>
    <row r="138" s="245" customFormat="1"/>
    <row r="139" s="245" customFormat="1"/>
    <row r="140" s="245" customFormat="1"/>
    <row r="141" s="245" customFormat="1"/>
    <row r="142" s="245" customFormat="1"/>
    <row r="143" s="245" customFormat="1"/>
    <row r="144" s="245" customFormat="1"/>
    <row r="145" s="245" customFormat="1"/>
    <row r="146" s="245" customFormat="1"/>
    <row r="147" s="245" customFormat="1"/>
    <row r="148" s="245" customFormat="1"/>
    <row r="149" s="245" customFormat="1"/>
    <row r="150" s="245" customFormat="1"/>
    <row r="151" s="245" customFormat="1"/>
    <row r="152" s="245" customFormat="1"/>
    <row r="153" s="245" customFormat="1"/>
    <row r="154" s="245" customFormat="1"/>
    <row r="155" s="245" customFormat="1"/>
    <row r="156" s="245" customFormat="1"/>
    <row r="157" s="245" customFormat="1"/>
    <row r="158" s="245" customFormat="1"/>
    <row r="159" s="245" customFormat="1"/>
    <row r="160" s="245" customFormat="1"/>
    <row r="161" s="245" customFormat="1"/>
    <row r="162" s="245" customFormat="1"/>
    <row r="163" s="245" customFormat="1"/>
    <row r="164" s="245" customFormat="1"/>
    <row r="165" s="245" customFormat="1"/>
    <row r="166" s="245" customFormat="1"/>
    <row r="167" s="245" customFormat="1"/>
    <row r="168" s="245" customFormat="1"/>
    <row r="169" s="245" customFormat="1"/>
    <row r="170" s="245" customFormat="1"/>
    <row r="171" s="245" customFormat="1"/>
    <row r="172" s="245" customFormat="1"/>
    <row r="173" s="245" customFormat="1"/>
    <row r="174" s="245" customFormat="1"/>
    <row r="175" s="245" customFormat="1"/>
    <row r="176" s="245" customFormat="1"/>
    <row r="177" s="245" customFormat="1"/>
    <row r="178" s="245" customFormat="1"/>
    <row r="179" s="245" customFormat="1"/>
    <row r="180" s="245" customFormat="1"/>
    <row r="181" s="245" customFormat="1"/>
    <row r="182" s="245" customFormat="1"/>
    <row r="183" s="245" customFormat="1"/>
    <row r="184" s="245" customFormat="1"/>
    <row r="185" s="245" customFormat="1"/>
    <row r="186" s="245" customFormat="1"/>
    <row r="187" s="245" customFormat="1"/>
    <row r="188" s="245" customFormat="1"/>
    <row r="189" s="245" customFormat="1"/>
    <row r="190" s="245" customFormat="1"/>
    <row r="191" s="245" customFormat="1"/>
    <row r="192" s="245" customFormat="1"/>
    <row r="193" s="245" customFormat="1"/>
    <row r="194" s="245" customFormat="1"/>
    <row r="195" s="245" customFormat="1"/>
    <row r="196" s="245" customFormat="1"/>
    <row r="197" s="245" customFormat="1"/>
    <row r="198" s="245" customFormat="1"/>
    <row r="199" s="245" customFormat="1"/>
    <row r="200" s="245" customFormat="1"/>
    <row r="201" s="245" customFormat="1"/>
    <row r="202" s="245" customFormat="1"/>
    <row r="203" s="245" customFormat="1"/>
    <row r="204" s="245" customFormat="1"/>
    <row r="205" s="245" customFormat="1"/>
    <row r="206" s="245" customFormat="1"/>
    <row r="207" s="245" customFormat="1"/>
    <row r="208" s="245" customFormat="1"/>
    <row r="209" s="245" customFormat="1"/>
    <row r="210" s="245" customFormat="1"/>
    <row r="211" s="245" customFormat="1"/>
    <row r="212" s="245" customFormat="1"/>
    <row r="213" s="245" customFormat="1"/>
    <row r="214" s="245" customFormat="1"/>
    <row r="215" s="245" customFormat="1"/>
    <row r="216" s="245" customFormat="1"/>
    <row r="217" s="245" customFormat="1"/>
    <row r="218" s="245" customFormat="1"/>
    <row r="219" s="245" customFormat="1"/>
    <row r="220" s="245" customFormat="1"/>
    <row r="221" s="245" customFormat="1"/>
    <row r="222" s="245" customFormat="1"/>
    <row r="223" s="245" customFormat="1"/>
    <row r="224" s="245" customFormat="1"/>
    <row r="225" s="245" customFormat="1"/>
    <row r="226" s="245" customFormat="1"/>
    <row r="227" s="245" customFormat="1"/>
    <row r="228" s="245" customFormat="1"/>
    <row r="229" s="245" customFormat="1"/>
    <row r="230" s="245" customFormat="1"/>
    <row r="231" s="245" customFormat="1"/>
    <row r="232" s="245" customFormat="1"/>
    <row r="233" s="245" customFormat="1"/>
    <row r="234" s="245" customFormat="1"/>
    <row r="235" s="245" customFormat="1"/>
    <row r="236" s="245" customFormat="1"/>
    <row r="237" s="245" customFormat="1"/>
    <row r="238" s="245" customFormat="1"/>
    <row r="239" s="245" customFormat="1"/>
    <row r="240" s="245" customFormat="1"/>
    <row r="241" s="245" customFormat="1"/>
    <row r="242" s="245" customFormat="1"/>
    <row r="243" s="245" customFormat="1"/>
    <row r="244" s="245" customFormat="1"/>
    <row r="245" s="245" customFormat="1"/>
    <row r="246" s="245" customFormat="1"/>
    <row r="247" s="245" customFormat="1"/>
    <row r="248" s="245" customFormat="1"/>
    <row r="249" s="245" customFormat="1"/>
    <row r="250" s="245" customFormat="1"/>
    <row r="251" s="245" customFormat="1"/>
    <row r="252" s="245" customFormat="1"/>
    <row r="253" s="245" customFormat="1"/>
    <row r="254" s="245" customFormat="1"/>
    <row r="255" s="245" customFormat="1"/>
    <row r="256" s="245" customFormat="1"/>
    <row r="257" s="245" customFormat="1"/>
    <row r="258" s="245" customFormat="1"/>
    <row r="259" s="245" customFormat="1"/>
    <row r="260" s="245" customFormat="1"/>
    <row r="261" s="245" customFormat="1"/>
    <row r="262" s="245" customFormat="1"/>
    <row r="263" s="245" customFormat="1"/>
    <row r="264" s="245" customFormat="1"/>
    <row r="265" s="245" customFormat="1"/>
    <row r="266" s="245" customFormat="1"/>
    <row r="267" s="245" customFormat="1"/>
    <row r="268" s="245" customFormat="1"/>
    <row r="269" s="245" customFormat="1"/>
    <row r="270" s="245" customFormat="1"/>
    <row r="271" s="245" customFormat="1"/>
    <row r="272" s="245" customFormat="1"/>
    <row r="273" s="245" customFormat="1"/>
    <row r="274" s="245" customFormat="1"/>
    <row r="275" s="245" customFormat="1"/>
    <row r="276" s="245" customFormat="1"/>
    <row r="277" s="245" customFormat="1"/>
    <row r="278" s="245" customFormat="1"/>
    <row r="279" s="245" customFormat="1"/>
    <row r="280" s="245" customFormat="1"/>
    <row r="281" s="245" customFormat="1"/>
    <row r="282" s="245" customFormat="1"/>
    <row r="283" s="245" customFormat="1"/>
    <row r="284" s="245" customFormat="1"/>
    <row r="285" s="245" customFormat="1"/>
    <row r="286" s="245" customFormat="1"/>
    <row r="287" s="245" customFormat="1"/>
    <row r="288" s="245" customFormat="1"/>
    <row r="289" s="245" customFormat="1"/>
    <row r="290" s="245" customFormat="1"/>
    <row r="291" s="245" customFormat="1"/>
    <row r="292" s="245" customFormat="1"/>
    <row r="293" s="245" customFormat="1"/>
    <row r="294" s="245" customFormat="1"/>
    <row r="295" s="245" customFormat="1"/>
    <row r="296" s="245" customFormat="1"/>
    <row r="297" s="245" customFormat="1"/>
    <row r="298" s="245" customFormat="1"/>
    <row r="299" s="245" customFormat="1"/>
    <row r="300" s="245" customFormat="1"/>
    <row r="301" s="245" customFormat="1"/>
    <row r="302" s="245" customFormat="1"/>
    <row r="303" s="245" customFormat="1"/>
    <row r="304" s="245" customFormat="1"/>
    <row r="305" s="245" customFormat="1"/>
    <row r="306" s="245" customFormat="1"/>
    <row r="307" s="245" customFormat="1"/>
    <row r="308" s="245" customFormat="1"/>
    <row r="309" s="245" customFormat="1"/>
    <row r="310" s="245" customFormat="1"/>
    <row r="311" s="245" customFormat="1"/>
    <row r="312" s="245" customFormat="1"/>
    <row r="313" s="245" customFormat="1"/>
    <row r="314" s="245" customFormat="1"/>
    <row r="315" s="245" customFormat="1"/>
    <row r="316" s="245" customFormat="1"/>
    <row r="317" s="245" customFormat="1"/>
    <row r="318" s="245" customFormat="1"/>
    <row r="319" s="245" customFormat="1"/>
    <row r="320" s="245" customFormat="1"/>
    <row r="321" s="245" customFormat="1"/>
    <row r="322" s="245" customFormat="1"/>
    <row r="323" s="245" customFormat="1"/>
    <row r="324" s="245" customFormat="1"/>
    <row r="325" s="245" customFormat="1"/>
    <row r="326" s="245" customFormat="1"/>
    <row r="327" s="245" customFormat="1"/>
    <row r="328" s="245" customFormat="1"/>
    <row r="329" s="245" customFormat="1"/>
    <row r="330" s="245" customFormat="1"/>
    <row r="331" s="245" customFormat="1"/>
    <row r="332" s="245" customFormat="1"/>
    <row r="333" s="245" customFormat="1"/>
    <row r="334" s="245" customFormat="1"/>
    <row r="335" s="245" customFormat="1"/>
    <row r="336" s="245" customFormat="1"/>
    <row r="337" s="245" customFormat="1"/>
    <row r="338" s="245" customFormat="1"/>
    <row r="339" s="245" customFormat="1"/>
    <row r="340" s="245" customFormat="1"/>
    <row r="341" s="245" customFormat="1"/>
    <row r="342" s="245" customFormat="1"/>
    <row r="343" s="245" customFormat="1"/>
    <row r="344" s="245" customFormat="1"/>
    <row r="345" s="245" customFormat="1"/>
    <row r="346" s="245" customFormat="1"/>
    <row r="347" s="245" customFormat="1"/>
    <row r="348" s="245" customFormat="1"/>
    <row r="349" s="245" customFormat="1"/>
    <row r="350" s="245" customFormat="1"/>
    <row r="351" s="245" customFormat="1"/>
    <row r="352" s="245" customFormat="1"/>
    <row r="353" s="245" customFormat="1"/>
    <row r="354" s="245" customFormat="1"/>
    <row r="355" s="245" customFormat="1"/>
    <row r="356" s="245" customFormat="1"/>
    <row r="357" s="245" customFormat="1"/>
    <row r="358" s="245" customFormat="1"/>
    <row r="359" s="245" customFormat="1"/>
    <row r="360" s="245" customFormat="1"/>
  </sheetData>
  <mergeCells count="24">
    <mergeCell ref="K11:L43"/>
    <mergeCell ref="L7:R7"/>
    <mergeCell ref="I52:R52"/>
    <mergeCell ref="A55:R55"/>
    <mergeCell ref="Q11:R43"/>
    <mergeCell ref="N47:R47"/>
    <mergeCell ref="N46:R46"/>
    <mergeCell ref="N51:R51"/>
    <mergeCell ref="L48:M48"/>
    <mergeCell ref="N48:R48"/>
    <mergeCell ref="K49:L49"/>
    <mergeCell ref="Q1:R1"/>
    <mergeCell ref="A8:A9"/>
    <mergeCell ref="B8:B9"/>
    <mergeCell ref="C8:G8"/>
    <mergeCell ref="H8:H9"/>
    <mergeCell ref="I8:L8"/>
    <mergeCell ref="M8:R8"/>
    <mergeCell ref="G1:I1"/>
    <mergeCell ref="A2:R2"/>
    <mergeCell ref="A3:R3"/>
    <mergeCell ref="A4:R5"/>
    <mergeCell ref="A6:R6"/>
    <mergeCell ref="A7:B7"/>
  </mergeCells>
  <printOptions horizontalCentered="1"/>
  <pageMargins left="0.70866141732283472" right="0.70866141732283472" top="0.23622047244094491" bottom="0" header="0.31496062992125984" footer="0.31496062992125984"/>
  <pageSetup paperSize="9" scale="77"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7"/>
  <sheetViews>
    <sheetView topLeftCell="A25" zoomScaleSheetLayoutView="100" workbookViewId="0">
      <selection activeCell="L52" sqref="L52"/>
    </sheetView>
  </sheetViews>
  <sheetFormatPr defaultColWidth="9.109375" defaultRowHeight="13.2"/>
  <cols>
    <col min="1" max="1" width="5.5546875" style="245" customWidth="1"/>
    <col min="2" max="2" width="15.5546875" style="245" customWidth="1"/>
    <col min="3" max="3" width="10.33203125" style="245" customWidth="1"/>
    <col min="4" max="4" width="12.88671875" style="245" customWidth="1"/>
    <col min="5" max="5" width="8.6640625" style="237" customWidth="1"/>
    <col min="6" max="7" width="8" style="237" customWidth="1"/>
    <col min="8" max="10" width="8.109375" style="237" customWidth="1"/>
    <col min="11" max="11" width="10.44140625" style="237" customWidth="1"/>
    <col min="12" max="12" width="8.109375" style="237" customWidth="1"/>
    <col min="13" max="13" width="8.88671875" style="237" customWidth="1"/>
    <col min="14" max="14" width="8.109375" style="237" customWidth="1"/>
    <col min="15" max="54" width="9.109375" style="245"/>
    <col min="55" max="16384" width="9.109375" style="237"/>
  </cols>
  <sheetData>
    <row r="1" spans="1:54" ht="12.75" customHeight="1">
      <c r="D1" s="1062"/>
      <c r="E1" s="1062"/>
      <c r="F1" s="245"/>
      <c r="G1" s="245"/>
      <c r="H1" s="245"/>
      <c r="I1" s="245"/>
      <c r="J1" s="245"/>
      <c r="K1" s="245"/>
      <c r="L1" s="245"/>
      <c r="M1" s="1063" t="s">
        <v>549</v>
      </c>
      <c r="N1" s="1063"/>
    </row>
    <row r="2" spans="1:54" ht="15.6">
      <c r="A2" s="1060" t="s">
        <v>0</v>
      </c>
      <c r="B2" s="1060"/>
      <c r="C2" s="1060"/>
      <c r="D2" s="1060"/>
      <c r="E2" s="1060"/>
      <c r="F2" s="1060"/>
      <c r="G2" s="1060"/>
      <c r="H2" s="1060"/>
      <c r="I2" s="1060"/>
      <c r="J2" s="1060"/>
      <c r="K2" s="1060"/>
      <c r="L2" s="1060"/>
      <c r="M2" s="1060"/>
      <c r="N2" s="1060"/>
    </row>
    <row r="3" spans="1:54" ht="17.399999999999999">
      <c r="A3" s="1061" t="s">
        <v>652</v>
      </c>
      <c r="B3" s="1061"/>
      <c r="C3" s="1061"/>
      <c r="D3" s="1061"/>
      <c r="E3" s="1061"/>
      <c r="F3" s="1061"/>
      <c r="G3" s="1061"/>
      <c r="H3" s="1061"/>
      <c r="I3" s="1061"/>
      <c r="J3" s="1061"/>
      <c r="K3" s="1061"/>
      <c r="L3" s="1061"/>
      <c r="M3" s="1061"/>
      <c r="N3" s="1061"/>
    </row>
    <row r="4" spans="1:54" ht="12.75" customHeight="1">
      <c r="A4" s="1059" t="s">
        <v>740</v>
      </c>
      <c r="B4" s="1059"/>
      <c r="C4" s="1059"/>
      <c r="D4" s="1059"/>
      <c r="E4" s="1059"/>
      <c r="F4" s="1059"/>
      <c r="G4" s="1059"/>
      <c r="H4" s="1059"/>
      <c r="I4" s="1059"/>
      <c r="J4" s="1059"/>
      <c r="K4" s="1059"/>
      <c r="L4" s="1059"/>
      <c r="M4" s="1059"/>
      <c r="N4" s="1059"/>
    </row>
    <row r="5" spans="1:54" s="238" customFormat="1" ht="7.5" customHeight="1">
      <c r="A5" s="1059"/>
      <c r="B5" s="1059"/>
      <c r="C5" s="1059"/>
      <c r="D5" s="1059"/>
      <c r="E5" s="1059"/>
      <c r="F5" s="1059"/>
      <c r="G5" s="1059"/>
      <c r="H5" s="1059"/>
      <c r="I5" s="1059"/>
      <c r="J5" s="1059"/>
      <c r="K5" s="1059"/>
      <c r="L5" s="1059"/>
      <c r="M5" s="1059"/>
      <c r="N5" s="1059"/>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row>
    <row r="6" spans="1:54">
      <c r="A6" s="938"/>
      <c r="B6" s="938"/>
      <c r="C6" s="938"/>
      <c r="D6" s="938"/>
      <c r="E6" s="938"/>
      <c r="F6" s="938"/>
      <c r="G6" s="938"/>
      <c r="H6" s="938"/>
      <c r="I6" s="938"/>
      <c r="J6" s="938"/>
      <c r="K6" s="938"/>
      <c r="L6" s="938"/>
      <c r="M6" s="938"/>
      <c r="N6" s="938"/>
    </row>
    <row r="7" spans="1:54">
      <c r="A7" s="1066" t="s">
        <v>938</v>
      </c>
      <c r="B7" s="1066"/>
      <c r="C7" s="1066"/>
      <c r="D7" s="280"/>
      <c r="E7" s="245"/>
      <c r="F7" s="245"/>
      <c r="G7" s="245"/>
      <c r="H7" s="1041"/>
      <c r="I7" s="1041"/>
      <c r="J7" s="1041"/>
      <c r="K7" s="1041"/>
      <c r="L7" s="1041"/>
      <c r="M7" s="1041"/>
      <c r="N7" s="1041"/>
    </row>
    <row r="8" spans="1:54" ht="30.75" customHeight="1">
      <c r="A8" s="937" t="s">
        <v>2</v>
      </c>
      <c r="B8" s="937" t="s">
        <v>3</v>
      </c>
      <c r="C8" s="1064" t="s">
        <v>498</v>
      </c>
      <c r="D8" s="666" t="s">
        <v>79</v>
      </c>
      <c r="E8" s="1042" t="s">
        <v>80</v>
      </c>
      <c r="F8" s="1043"/>
      <c r="G8" s="1043"/>
      <c r="H8" s="1044"/>
      <c r="I8" s="937" t="s">
        <v>731</v>
      </c>
      <c r="J8" s="937"/>
      <c r="K8" s="937"/>
      <c r="L8" s="937"/>
      <c r="M8" s="937"/>
      <c r="N8" s="937"/>
    </row>
    <row r="9" spans="1:54" ht="53.25" customHeight="1">
      <c r="A9" s="937"/>
      <c r="B9" s="937"/>
      <c r="C9" s="1065"/>
      <c r="D9" s="672"/>
      <c r="E9" s="574" t="s">
        <v>176</v>
      </c>
      <c r="F9" s="574" t="s">
        <v>110</v>
      </c>
      <c r="G9" s="574" t="s">
        <v>111</v>
      </c>
      <c r="H9" s="574" t="s">
        <v>446</v>
      </c>
      <c r="I9" s="574" t="s">
        <v>15</v>
      </c>
      <c r="J9" s="574" t="s">
        <v>926</v>
      </c>
      <c r="K9" s="574" t="s">
        <v>927</v>
      </c>
      <c r="L9" s="574" t="s">
        <v>928</v>
      </c>
      <c r="M9" s="574" t="s">
        <v>735</v>
      </c>
      <c r="N9" s="574" t="s">
        <v>736</v>
      </c>
    </row>
    <row r="10" spans="1:54" s="239" customFormat="1">
      <c r="A10" s="281">
        <v>1</v>
      </c>
      <c r="B10" s="281">
        <v>2</v>
      </c>
      <c r="C10" s="281">
        <v>3</v>
      </c>
      <c r="D10" s="281">
        <v>8</v>
      </c>
      <c r="E10" s="281">
        <v>9</v>
      </c>
      <c r="F10" s="281">
        <v>10</v>
      </c>
      <c r="G10" s="281">
        <v>11</v>
      </c>
      <c r="H10" s="281">
        <v>12</v>
      </c>
      <c r="I10" s="281">
        <v>13</v>
      </c>
      <c r="J10" s="281">
        <v>14</v>
      </c>
      <c r="K10" s="281">
        <v>15</v>
      </c>
      <c r="L10" s="281">
        <v>16</v>
      </c>
      <c r="M10" s="281">
        <v>17</v>
      </c>
      <c r="N10" s="281">
        <v>18</v>
      </c>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row>
    <row r="11" spans="1:54">
      <c r="A11" s="302">
        <v>1</v>
      </c>
      <c r="B11" s="303" t="s">
        <v>820</v>
      </c>
      <c r="C11" s="249">
        <f>'enrolment vs availed_UPY'!J11</f>
        <v>0</v>
      </c>
      <c r="D11" s="282">
        <v>312</v>
      </c>
      <c r="E11" s="249">
        <f>C11*150*D11/1000000</f>
        <v>0</v>
      </c>
      <c r="F11" s="249">
        <f>E11</f>
        <v>0</v>
      </c>
      <c r="G11" s="931" t="s">
        <v>856</v>
      </c>
      <c r="H11" s="1047"/>
      <c r="I11" s="383">
        <f>J11+K11+L11</f>
        <v>0</v>
      </c>
      <c r="J11" s="383">
        <f>C11*185*15/1000000</f>
        <v>0</v>
      </c>
      <c r="K11" s="383">
        <f>C11*20*44/1000000</f>
        <v>0</v>
      </c>
      <c r="L11" s="383">
        <f>C11*44*20/1000000</f>
        <v>0</v>
      </c>
      <c r="M11" s="931" t="s">
        <v>856</v>
      </c>
      <c r="N11" s="1047"/>
    </row>
    <row r="12" spans="1:54">
      <c r="A12" s="302">
        <v>2</v>
      </c>
      <c r="B12" s="303" t="s">
        <v>821</v>
      </c>
      <c r="C12" s="249">
        <f>'enrolment vs availed_UPY'!J12</f>
        <v>361</v>
      </c>
      <c r="D12" s="282">
        <v>312</v>
      </c>
      <c r="E12" s="383">
        <f t="shared" ref="E12:E43" si="0">C12*150*D12/1000000</f>
        <v>16.8948</v>
      </c>
      <c r="F12" s="383">
        <f t="shared" ref="F12:F43" si="1">E12</f>
        <v>16.8948</v>
      </c>
      <c r="G12" s="1048"/>
      <c r="H12" s="1049"/>
      <c r="I12" s="383">
        <f>J12+K12+L12</f>
        <v>1.637135</v>
      </c>
      <c r="J12" s="383">
        <f t="shared" ref="J12:J43" si="2">C12*185*15/1000000</f>
        <v>1.0017750000000001</v>
      </c>
      <c r="K12" s="383">
        <f t="shared" ref="K12:K43" si="3">C12*20*44/1000000</f>
        <v>0.31768000000000002</v>
      </c>
      <c r="L12" s="383">
        <f t="shared" ref="L12:L43" si="4">C12*44*20/1000000</f>
        <v>0.31768000000000002</v>
      </c>
      <c r="M12" s="1048"/>
      <c r="N12" s="1049"/>
    </row>
    <row r="13" spans="1:54">
      <c r="A13" s="302">
        <v>3</v>
      </c>
      <c r="B13" s="303" t="s">
        <v>822</v>
      </c>
      <c r="C13" s="249">
        <f>'enrolment vs availed_UPY'!J13</f>
        <v>360</v>
      </c>
      <c r="D13" s="282">
        <v>312</v>
      </c>
      <c r="E13" s="383">
        <f t="shared" si="0"/>
        <v>16.847999999999999</v>
      </c>
      <c r="F13" s="383">
        <f t="shared" si="1"/>
        <v>16.847999999999999</v>
      </c>
      <c r="G13" s="1048"/>
      <c r="H13" s="1049"/>
      <c r="I13" s="383">
        <f t="shared" ref="I13:I42" si="5">J13+K13+L13</f>
        <v>1.6326000000000001</v>
      </c>
      <c r="J13" s="383">
        <f t="shared" si="2"/>
        <v>0.999</v>
      </c>
      <c r="K13" s="383">
        <f t="shared" si="3"/>
        <v>0.31680000000000003</v>
      </c>
      <c r="L13" s="383">
        <f t="shared" si="4"/>
        <v>0.31680000000000003</v>
      </c>
      <c r="M13" s="1048"/>
      <c r="N13" s="1049"/>
    </row>
    <row r="14" spans="1:54">
      <c r="A14" s="302">
        <v>4</v>
      </c>
      <c r="B14" s="303" t="s">
        <v>823</v>
      </c>
      <c r="C14" s="249">
        <f>'enrolment vs availed_UPY'!J14</f>
        <v>0</v>
      </c>
      <c r="D14" s="282">
        <v>312</v>
      </c>
      <c r="E14" s="383">
        <f t="shared" si="0"/>
        <v>0</v>
      </c>
      <c r="F14" s="383">
        <f t="shared" si="1"/>
        <v>0</v>
      </c>
      <c r="G14" s="1048"/>
      <c r="H14" s="1049"/>
      <c r="I14" s="383">
        <f t="shared" si="5"/>
        <v>0</v>
      </c>
      <c r="J14" s="383">
        <f t="shared" si="2"/>
        <v>0</v>
      </c>
      <c r="K14" s="383">
        <f t="shared" si="3"/>
        <v>0</v>
      </c>
      <c r="L14" s="383">
        <f t="shared" si="4"/>
        <v>0</v>
      </c>
      <c r="M14" s="1048"/>
      <c r="N14" s="1049"/>
    </row>
    <row r="15" spans="1:54">
      <c r="A15" s="302">
        <v>5</v>
      </c>
      <c r="B15" s="303" t="s">
        <v>824</v>
      </c>
      <c r="C15" s="249">
        <f>'enrolment vs availed_UPY'!J15</f>
        <v>358</v>
      </c>
      <c r="D15" s="282">
        <v>312</v>
      </c>
      <c r="E15" s="383">
        <f t="shared" si="0"/>
        <v>16.7544</v>
      </c>
      <c r="F15" s="383">
        <f t="shared" si="1"/>
        <v>16.7544</v>
      </c>
      <c r="G15" s="1048"/>
      <c r="H15" s="1049"/>
      <c r="I15" s="383">
        <f t="shared" si="5"/>
        <v>1.6235299999999999</v>
      </c>
      <c r="J15" s="383">
        <f t="shared" si="2"/>
        <v>0.99345000000000006</v>
      </c>
      <c r="K15" s="383">
        <f t="shared" si="3"/>
        <v>0.31503999999999999</v>
      </c>
      <c r="L15" s="383">
        <f t="shared" si="4"/>
        <v>0.31503999999999999</v>
      </c>
      <c r="M15" s="1048"/>
      <c r="N15" s="1049"/>
    </row>
    <row r="16" spans="1:54">
      <c r="A16" s="302">
        <v>6</v>
      </c>
      <c r="B16" s="303" t="s">
        <v>825</v>
      </c>
      <c r="C16" s="249">
        <f>'enrolment vs availed_UPY'!J16</f>
        <v>0</v>
      </c>
      <c r="D16" s="282">
        <v>312</v>
      </c>
      <c r="E16" s="383">
        <f t="shared" si="0"/>
        <v>0</v>
      </c>
      <c r="F16" s="383">
        <f t="shared" si="1"/>
        <v>0</v>
      </c>
      <c r="G16" s="1048"/>
      <c r="H16" s="1049"/>
      <c r="I16" s="383">
        <f t="shared" si="5"/>
        <v>0</v>
      </c>
      <c r="J16" s="383">
        <f t="shared" si="2"/>
        <v>0</v>
      </c>
      <c r="K16" s="383">
        <f t="shared" si="3"/>
        <v>0</v>
      </c>
      <c r="L16" s="383">
        <f t="shared" si="4"/>
        <v>0</v>
      </c>
      <c r="M16" s="1048"/>
      <c r="N16" s="1049"/>
    </row>
    <row r="17" spans="1:16">
      <c r="A17" s="302">
        <v>7</v>
      </c>
      <c r="B17" s="303" t="s">
        <v>826</v>
      </c>
      <c r="C17" s="249">
        <f>'enrolment vs availed_UPY'!J17</f>
        <v>509</v>
      </c>
      <c r="D17" s="282">
        <v>312</v>
      </c>
      <c r="E17" s="383">
        <f t="shared" si="0"/>
        <v>23.821200000000001</v>
      </c>
      <c r="F17" s="383">
        <f t="shared" si="1"/>
        <v>23.821200000000001</v>
      </c>
      <c r="G17" s="1048"/>
      <c r="H17" s="1049"/>
      <c r="I17" s="383">
        <f t="shared" si="5"/>
        <v>2.3083149999999999</v>
      </c>
      <c r="J17" s="383">
        <f t="shared" si="2"/>
        <v>1.4124749999999999</v>
      </c>
      <c r="K17" s="383">
        <f t="shared" si="3"/>
        <v>0.44791999999999998</v>
      </c>
      <c r="L17" s="383">
        <f t="shared" si="4"/>
        <v>0.44791999999999998</v>
      </c>
      <c r="M17" s="1048"/>
      <c r="N17" s="1049"/>
    </row>
    <row r="18" spans="1:16">
      <c r="A18" s="302">
        <v>8</v>
      </c>
      <c r="B18" s="303" t="s">
        <v>827</v>
      </c>
      <c r="C18" s="249">
        <f>'enrolment vs availed_UPY'!J18</f>
        <v>776</v>
      </c>
      <c r="D18" s="282">
        <v>312</v>
      </c>
      <c r="E18" s="383">
        <f t="shared" si="0"/>
        <v>36.316800000000001</v>
      </c>
      <c r="F18" s="383">
        <f t="shared" si="1"/>
        <v>36.316800000000001</v>
      </c>
      <c r="G18" s="1048"/>
      <c r="H18" s="1049"/>
      <c r="I18" s="383">
        <f t="shared" si="5"/>
        <v>3.5191599999999998</v>
      </c>
      <c r="J18" s="383">
        <f t="shared" si="2"/>
        <v>2.1534</v>
      </c>
      <c r="K18" s="383">
        <f t="shared" si="3"/>
        <v>0.68288000000000004</v>
      </c>
      <c r="L18" s="383">
        <f t="shared" si="4"/>
        <v>0.68288000000000004</v>
      </c>
      <c r="M18" s="1048"/>
      <c r="N18" s="1049"/>
    </row>
    <row r="19" spans="1:16">
      <c r="A19" s="302">
        <v>9</v>
      </c>
      <c r="B19" s="303" t="s">
        <v>828</v>
      </c>
      <c r="C19" s="249">
        <f>'enrolment vs availed_UPY'!J19</f>
        <v>0</v>
      </c>
      <c r="D19" s="282">
        <v>312</v>
      </c>
      <c r="E19" s="383">
        <f t="shared" si="0"/>
        <v>0</v>
      </c>
      <c r="F19" s="383">
        <f t="shared" si="1"/>
        <v>0</v>
      </c>
      <c r="G19" s="1048"/>
      <c r="H19" s="1049"/>
      <c r="I19" s="383">
        <f t="shared" si="5"/>
        <v>0</v>
      </c>
      <c r="J19" s="383">
        <f t="shared" si="2"/>
        <v>0</v>
      </c>
      <c r="K19" s="383">
        <f t="shared" si="3"/>
        <v>0</v>
      </c>
      <c r="L19" s="383">
        <f t="shared" si="4"/>
        <v>0</v>
      </c>
      <c r="M19" s="1048"/>
      <c r="N19" s="1049"/>
    </row>
    <row r="20" spans="1:16">
      <c r="A20" s="302">
        <v>10</v>
      </c>
      <c r="B20" s="303" t="s">
        <v>829</v>
      </c>
      <c r="C20" s="249">
        <f>'enrolment vs availed_UPY'!J20</f>
        <v>0</v>
      </c>
      <c r="D20" s="282">
        <v>312</v>
      </c>
      <c r="E20" s="383">
        <f t="shared" si="0"/>
        <v>0</v>
      </c>
      <c r="F20" s="383">
        <f t="shared" si="1"/>
        <v>0</v>
      </c>
      <c r="G20" s="1048"/>
      <c r="H20" s="1049"/>
      <c r="I20" s="383">
        <f t="shared" si="5"/>
        <v>0</v>
      </c>
      <c r="J20" s="383">
        <f t="shared" si="2"/>
        <v>0</v>
      </c>
      <c r="K20" s="383">
        <f t="shared" si="3"/>
        <v>0</v>
      </c>
      <c r="L20" s="383">
        <f t="shared" si="4"/>
        <v>0</v>
      </c>
      <c r="M20" s="1048"/>
      <c r="N20" s="1049"/>
    </row>
    <row r="21" spans="1:16">
      <c r="A21" s="302">
        <v>11</v>
      </c>
      <c r="B21" s="303" t="s">
        <v>830</v>
      </c>
      <c r="C21" s="249">
        <f>'enrolment vs availed_UPY'!J21</f>
        <v>500</v>
      </c>
      <c r="D21" s="282">
        <v>312</v>
      </c>
      <c r="E21" s="383">
        <f t="shared" si="0"/>
        <v>23.4</v>
      </c>
      <c r="F21" s="383">
        <f t="shared" si="1"/>
        <v>23.4</v>
      </c>
      <c r="G21" s="1048"/>
      <c r="H21" s="1049"/>
      <c r="I21" s="383">
        <f t="shared" si="5"/>
        <v>2.2675000000000001</v>
      </c>
      <c r="J21" s="383">
        <f t="shared" si="2"/>
        <v>1.3875</v>
      </c>
      <c r="K21" s="383">
        <f t="shared" si="3"/>
        <v>0.44</v>
      </c>
      <c r="L21" s="383">
        <f t="shared" si="4"/>
        <v>0.44</v>
      </c>
      <c r="M21" s="1048"/>
      <c r="N21" s="1049"/>
      <c r="P21" s="245">
        <f>3+6+3+6+10+11+9+2+3</f>
        <v>53</v>
      </c>
    </row>
    <row r="22" spans="1:16">
      <c r="A22" s="302">
        <v>12</v>
      </c>
      <c r="B22" s="303" t="s">
        <v>831</v>
      </c>
      <c r="C22" s="249">
        <f>'enrolment vs availed_UPY'!J22</f>
        <v>0</v>
      </c>
      <c r="D22" s="282">
        <v>312</v>
      </c>
      <c r="E22" s="383">
        <f t="shared" si="0"/>
        <v>0</v>
      </c>
      <c r="F22" s="383">
        <f t="shared" si="1"/>
        <v>0</v>
      </c>
      <c r="G22" s="1048"/>
      <c r="H22" s="1049"/>
      <c r="I22" s="383">
        <f t="shared" si="5"/>
        <v>0</v>
      </c>
      <c r="J22" s="383">
        <f t="shared" si="2"/>
        <v>0</v>
      </c>
      <c r="K22" s="383">
        <f t="shared" si="3"/>
        <v>0</v>
      </c>
      <c r="L22" s="383">
        <f t="shared" si="4"/>
        <v>0</v>
      </c>
      <c r="M22" s="1048"/>
      <c r="N22" s="1049"/>
    </row>
    <row r="23" spans="1:16">
      <c r="A23" s="302">
        <v>13</v>
      </c>
      <c r="B23" s="303" t="s">
        <v>832</v>
      </c>
      <c r="C23" s="249">
        <f>'enrolment vs availed_UPY'!J23</f>
        <v>0</v>
      </c>
      <c r="D23" s="282">
        <v>312</v>
      </c>
      <c r="E23" s="383">
        <f t="shared" si="0"/>
        <v>0</v>
      </c>
      <c r="F23" s="383">
        <f t="shared" si="1"/>
        <v>0</v>
      </c>
      <c r="G23" s="1048"/>
      <c r="H23" s="1049"/>
      <c r="I23" s="383">
        <f t="shared" si="5"/>
        <v>0</v>
      </c>
      <c r="J23" s="383">
        <f t="shared" si="2"/>
        <v>0</v>
      </c>
      <c r="K23" s="383">
        <f t="shared" si="3"/>
        <v>0</v>
      </c>
      <c r="L23" s="383">
        <f t="shared" si="4"/>
        <v>0</v>
      </c>
      <c r="M23" s="1048"/>
      <c r="N23" s="1049"/>
    </row>
    <row r="24" spans="1:16">
      <c r="A24" s="302">
        <v>14</v>
      </c>
      <c r="B24" s="303" t="s">
        <v>833</v>
      </c>
      <c r="C24" s="249">
        <f>'enrolment vs availed_UPY'!J24</f>
        <v>403</v>
      </c>
      <c r="D24" s="282">
        <v>312</v>
      </c>
      <c r="E24" s="383">
        <f t="shared" si="0"/>
        <v>18.860399999999998</v>
      </c>
      <c r="F24" s="383">
        <f t="shared" si="1"/>
        <v>18.860399999999998</v>
      </c>
      <c r="G24" s="1048"/>
      <c r="H24" s="1049"/>
      <c r="I24" s="383">
        <f t="shared" si="5"/>
        <v>1.8276050000000001</v>
      </c>
      <c r="J24" s="383">
        <f t="shared" si="2"/>
        <v>1.118325</v>
      </c>
      <c r="K24" s="383">
        <f t="shared" si="3"/>
        <v>0.35464000000000001</v>
      </c>
      <c r="L24" s="383">
        <f t="shared" si="4"/>
        <v>0.35464000000000001</v>
      </c>
      <c r="M24" s="1048"/>
      <c r="N24" s="1049"/>
    </row>
    <row r="25" spans="1:16">
      <c r="A25" s="302">
        <v>15</v>
      </c>
      <c r="B25" s="303" t="s">
        <v>834</v>
      </c>
      <c r="C25" s="249">
        <f>'enrolment vs availed_UPY'!J25</f>
        <v>0</v>
      </c>
      <c r="D25" s="282">
        <v>312</v>
      </c>
      <c r="E25" s="383">
        <f t="shared" si="0"/>
        <v>0</v>
      </c>
      <c r="F25" s="383">
        <f t="shared" si="1"/>
        <v>0</v>
      </c>
      <c r="G25" s="1048"/>
      <c r="H25" s="1049"/>
      <c r="I25" s="383">
        <f t="shared" si="5"/>
        <v>0</v>
      </c>
      <c r="J25" s="383">
        <f t="shared" si="2"/>
        <v>0</v>
      </c>
      <c r="K25" s="383">
        <f t="shared" si="3"/>
        <v>0</v>
      </c>
      <c r="L25" s="383">
        <f t="shared" si="4"/>
        <v>0</v>
      </c>
      <c r="M25" s="1048"/>
      <c r="N25" s="1049"/>
    </row>
    <row r="26" spans="1:16">
      <c r="A26" s="302">
        <v>16</v>
      </c>
      <c r="B26" s="303" t="s">
        <v>835</v>
      </c>
      <c r="C26" s="249">
        <f>'enrolment vs availed_UPY'!J26</f>
        <v>0</v>
      </c>
      <c r="D26" s="282">
        <v>312</v>
      </c>
      <c r="E26" s="383">
        <f t="shared" si="0"/>
        <v>0</v>
      </c>
      <c r="F26" s="383">
        <f t="shared" si="1"/>
        <v>0</v>
      </c>
      <c r="G26" s="1048"/>
      <c r="H26" s="1049"/>
      <c r="I26" s="383">
        <f t="shared" si="5"/>
        <v>0</v>
      </c>
      <c r="J26" s="383">
        <f t="shared" si="2"/>
        <v>0</v>
      </c>
      <c r="K26" s="383">
        <f t="shared" si="3"/>
        <v>0</v>
      </c>
      <c r="L26" s="383">
        <f t="shared" si="4"/>
        <v>0</v>
      </c>
      <c r="M26" s="1048"/>
      <c r="N26" s="1049"/>
    </row>
    <row r="27" spans="1:16">
      <c r="A27" s="302">
        <v>17</v>
      </c>
      <c r="B27" s="303" t="s">
        <v>836</v>
      </c>
      <c r="C27" s="249">
        <f>'enrolment vs availed_UPY'!J27</f>
        <v>0</v>
      </c>
      <c r="D27" s="282">
        <v>312</v>
      </c>
      <c r="E27" s="383">
        <f t="shared" si="0"/>
        <v>0</v>
      </c>
      <c r="F27" s="383">
        <f t="shared" si="1"/>
        <v>0</v>
      </c>
      <c r="G27" s="1048"/>
      <c r="H27" s="1049"/>
      <c r="I27" s="383">
        <f t="shared" si="5"/>
        <v>0</v>
      </c>
      <c r="J27" s="383">
        <f t="shared" si="2"/>
        <v>0</v>
      </c>
      <c r="K27" s="383">
        <f t="shared" si="3"/>
        <v>0</v>
      </c>
      <c r="L27" s="383">
        <f t="shared" si="4"/>
        <v>0</v>
      </c>
      <c r="M27" s="1048"/>
      <c r="N27" s="1049"/>
    </row>
    <row r="28" spans="1:16">
      <c r="A28" s="302">
        <v>18</v>
      </c>
      <c r="B28" s="303" t="s">
        <v>837</v>
      </c>
      <c r="C28" s="249">
        <f>'enrolment vs availed_UPY'!J28</f>
        <v>0</v>
      </c>
      <c r="D28" s="282">
        <v>312</v>
      </c>
      <c r="E28" s="383">
        <f t="shared" si="0"/>
        <v>0</v>
      </c>
      <c r="F28" s="383">
        <f t="shared" si="1"/>
        <v>0</v>
      </c>
      <c r="G28" s="1048"/>
      <c r="H28" s="1049"/>
      <c r="I28" s="383">
        <f t="shared" si="5"/>
        <v>0</v>
      </c>
      <c r="J28" s="383">
        <f t="shared" si="2"/>
        <v>0</v>
      </c>
      <c r="K28" s="383">
        <f t="shared" si="3"/>
        <v>0</v>
      </c>
      <c r="L28" s="383">
        <f t="shared" si="4"/>
        <v>0</v>
      </c>
      <c r="M28" s="1048"/>
      <c r="N28" s="1049"/>
    </row>
    <row r="29" spans="1:16">
      <c r="A29" s="302">
        <v>19</v>
      </c>
      <c r="B29" s="303" t="s">
        <v>838</v>
      </c>
      <c r="C29" s="249">
        <f>'enrolment vs availed_UPY'!J29</f>
        <v>472</v>
      </c>
      <c r="D29" s="282">
        <v>312</v>
      </c>
      <c r="E29" s="383">
        <f t="shared" si="0"/>
        <v>22.089600000000001</v>
      </c>
      <c r="F29" s="383">
        <f t="shared" si="1"/>
        <v>22.089600000000001</v>
      </c>
      <c r="G29" s="1048"/>
      <c r="H29" s="1049"/>
      <c r="I29" s="383">
        <f t="shared" si="5"/>
        <v>2.14052</v>
      </c>
      <c r="J29" s="383">
        <f t="shared" si="2"/>
        <v>1.3098000000000001</v>
      </c>
      <c r="K29" s="383">
        <f t="shared" si="3"/>
        <v>0.41536000000000001</v>
      </c>
      <c r="L29" s="383">
        <f t="shared" si="4"/>
        <v>0.41536000000000001</v>
      </c>
      <c r="M29" s="1048"/>
      <c r="N29" s="1049"/>
    </row>
    <row r="30" spans="1:16">
      <c r="A30" s="302">
        <v>20</v>
      </c>
      <c r="B30" s="303" t="s">
        <v>839</v>
      </c>
      <c r="C30" s="249">
        <f>'enrolment vs availed_UPY'!J30</f>
        <v>0</v>
      </c>
      <c r="D30" s="282">
        <v>312</v>
      </c>
      <c r="E30" s="383">
        <f t="shared" si="0"/>
        <v>0</v>
      </c>
      <c r="F30" s="383">
        <f t="shared" si="1"/>
        <v>0</v>
      </c>
      <c r="G30" s="1048"/>
      <c r="H30" s="1049"/>
      <c r="I30" s="383">
        <f t="shared" si="5"/>
        <v>0</v>
      </c>
      <c r="J30" s="383">
        <f t="shared" si="2"/>
        <v>0</v>
      </c>
      <c r="K30" s="383">
        <f t="shared" si="3"/>
        <v>0</v>
      </c>
      <c r="L30" s="383">
        <f t="shared" si="4"/>
        <v>0</v>
      </c>
      <c r="M30" s="1048"/>
      <c r="N30" s="1049"/>
    </row>
    <row r="31" spans="1:16">
      <c r="A31" s="302">
        <v>21</v>
      </c>
      <c r="B31" s="303" t="s">
        <v>840</v>
      </c>
      <c r="C31" s="249">
        <f>'enrolment vs availed_UPY'!J31</f>
        <v>0</v>
      </c>
      <c r="D31" s="282">
        <v>312</v>
      </c>
      <c r="E31" s="383">
        <f t="shared" si="0"/>
        <v>0</v>
      </c>
      <c r="F31" s="383">
        <f t="shared" si="1"/>
        <v>0</v>
      </c>
      <c r="G31" s="1048"/>
      <c r="H31" s="1049"/>
      <c r="I31" s="383">
        <f t="shared" si="5"/>
        <v>0</v>
      </c>
      <c r="J31" s="383">
        <f t="shared" si="2"/>
        <v>0</v>
      </c>
      <c r="K31" s="383">
        <f t="shared" si="3"/>
        <v>0</v>
      </c>
      <c r="L31" s="383">
        <f t="shared" si="4"/>
        <v>0</v>
      </c>
      <c r="M31" s="1048"/>
      <c r="N31" s="1049"/>
    </row>
    <row r="32" spans="1:16">
      <c r="A32" s="302">
        <v>22</v>
      </c>
      <c r="B32" s="303" t="s">
        <v>841</v>
      </c>
      <c r="C32" s="249">
        <f>'enrolment vs availed_UPY'!J32</f>
        <v>0</v>
      </c>
      <c r="D32" s="282">
        <v>312</v>
      </c>
      <c r="E32" s="383">
        <f t="shared" si="0"/>
        <v>0</v>
      </c>
      <c r="F32" s="383">
        <f t="shared" si="1"/>
        <v>0</v>
      </c>
      <c r="G32" s="1048"/>
      <c r="H32" s="1049"/>
      <c r="I32" s="383">
        <f t="shared" si="5"/>
        <v>0</v>
      </c>
      <c r="J32" s="383">
        <f t="shared" si="2"/>
        <v>0</v>
      </c>
      <c r="K32" s="383">
        <f t="shared" si="3"/>
        <v>0</v>
      </c>
      <c r="L32" s="383">
        <f t="shared" si="4"/>
        <v>0</v>
      </c>
      <c r="M32" s="1048"/>
      <c r="N32" s="1049"/>
    </row>
    <row r="33" spans="1:14">
      <c r="A33" s="302">
        <v>23</v>
      </c>
      <c r="B33" s="303" t="s">
        <v>842</v>
      </c>
      <c r="C33" s="249">
        <f>'enrolment vs availed_UPY'!J33</f>
        <v>410</v>
      </c>
      <c r="D33" s="282">
        <v>312</v>
      </c>
      <c r="E33" s="383">
        <f t="shared" si="0"/>
        <v>19.187999999999999</v>
      </c>
      <c r="F33" s="383">
        <f t="shared" si="1"/>
        <v>19.187999999999999</v>
      </c>
      <c r="G33" s="1048"/>
      <c r="H33" s="1049"/>
      <c r="I33" s="383">
        <f t="shared" si="5"/>
        <v>1.8593500000000001</v>
      </c>
      <c r="J33" s="383">
        <f t="shared" si="2"/>
        <v>1.13775</v>
      </c>
      <c r="K33" s="383">
        <f t="shared" si="3"/>
        <v>0.36080000000000001</v>
      </c>
      <c r="L33" s="383">
        <f t="shared" si="4"/>
        <v>0.36080000000000001</v>
      </c>
      <c r="M33" s="1048"/>
      <c r="N33" s="1049"/>
    </row>
    <row r="34" spans="1:14">
      <c r="A34" s="302">
        <v>24</v>
      </c>
      <c r="B34" s="303" t="s">
        <v>843</v>
      </c>
      <c r="C34" s="249">
        <f>'enrolment vs availed_UPY'!J34</f>
        <v>0</v>
      </c>
      <c r="D34" s="282">
        <v>312</v>
      </c>
      <c r="E34" s="383">
        <f t="shared" si="0"/>
        <v>0</v>
      </c>
      <c r="F34" s="383">
        <f t="shared" si="1"/>
        <v>0</v>
      </c>
      <c r="G34" s="1048"/>
      <c r="H34" s="1049"/>
      <c r="I34" s="383">
        <f t="shared" si="5"/>
        <v>0</v>
      </c>
      <c r="J34" s="383">
        <f t="shared" si="2"/>
        <v>0</v>
      </c>
      <c r="K34" s="383">
        <f t="shared" si="3"/>
        <v>0</v>
      </c>
      <c r="L34" s="383">
        <f t="shared" si="4"/>
        <v>0</v>
      </c>
      <c r="M34" s="1048"/>
      <c r="N34" s="1049"/>
    </row>
    <row r="35" spans="1:14">
      <c r="A35" s="302">
        <v>25</v>
      </c>
      <c r="B35" s="303" t="s">
        <v>844</v>
      </c>
      <c r="C35" s="249">
        <f>'enrolment vs availed_UPY'!J35</f>
        <v>0</v>
      </c>
      <c r="D35" s="282">
        <v>312</v>
      </c>
      <c r="E35" s="383">
        <f t="shared" si="0"/>
        <v>0</v>
      </c>
      <c r="F35" s="383">
        <f t="shared" si="1"/>
        <v>0</v>
      </c>
      <c r="G35" s="1048"/>
      <c r="H35" s="1049"/>
      <c r="I35" s="383">
        <f t="shared" si="5"/>
        <v>0</v>
      </c>
      <c r="J35" s="383">
        <f t="shared" si="2"/>
        <v>0</v>
      </c>
      <c r="K35" s="383">
        <f t="shared" si="3"/>
        <v>0</v>
      </c>
      <c r="L35" s="383">
        <f t="shared" si="4"/>
        <v>0</v>
      </c>
      <c r="M35" s="1048"/>
      <c r="N35" s="1049"/>
    </row>
    <row r="36" spans="1:14">
      <c r="A36" s="302">
        <v>26</v>
      </c>
      <c r="B36" s="303" t="s">
        <v>845</v>
      </c>
      <c r="C36" s="249">
        <f>'enrolment vs availed_UPY'!J36</f>
        <v>359</v>
      </c>
      <c r="D36" s="282">
        <v>312</v>
      </c>
      <c r="E36" s="383">
        <f t="shared" si="0"/>
        <v>16.801200000000001</v>
      </c>
      <c r="F36" s="383">
        <f t="shared" si="1"/>
        <v>16.801200000000001</v>
      </c>
      <c r="G36" s="1048"/>
      <c r="H36" s="1049"/>
      <c r="I36" s="383">
        <f t="shared" si="5"/>
        <v>1.6280650000000001</v>
      </c>
      <c r="J36" s="383">
        <f t="shared" si="2"/>
        <v>0.99622500000000003</v>
      </c>
      <c r="K36" s="383">
        <f t="shared" si="3"/>
        <v>0.31591999999999998</v>
      </c>
      <c r="L36" s="383">
        <f t="shared" si="4"/>
        <v>0.31591999999999998</v>
      </c>
      <c r="M36" s="1048"/>
      <c r="N36" s="1049"/>
    </row>
    <row r="37" spans="1:14">
      <c r="A37" s="302">
        <v>27</v>
      </c>
      <c r="B37" s="303" t="s">
        <v>846</v>
      </c>
      <c r="C37" s="249">
        <f>'enrolment vs availed_UPY'!J37</f>
        <v>384</v>
      </c>
      <c r="D37" s="282">
        <v>312</v>
      </c>
      <c r="E37" s="383">
        <f t="shared" si="0"/>
        <v>17.9712</v>
      </c>
      <c r="F37" s="383">
        <f t="shared" si="1"/>
        <v>17.9712</v>
      </c>
      <c r="G37" s="1048"/>
      <c r="H37" s="1049"/>
      <c r="I37" s="383">
        <f t="shared" si="5"/>
        <v>1.7414400000000001</v>
      </c>
      <c r="J37" s="383">
        <f t="shared" si="2"/>
        <v>1.0656000000000001</v>
      </c>
      <c r="K37" s="383">
        <f t="shared" si="3"/>
        <v>0.33792</v>
      </c>
      <c r="L37" s="383">
        <f t="shared" si="4"/>
        <v>0.33792</v>
      </c>
      <c r="M37" s="1048"/>
      <c r="N37" s="1049"/>
    </row>
    <row r="38" spans="1:14">
      <c r="A38" s="302">
        <v>28</v>
      </c>
      <c r="B38" s="303" t="s">
        <v>847</v>
      </c>
      <c r="C38" s="249">
        <f>'enrolment vs availed_UPY'!J38</f>
        <v>170</v>
      </c>
      <c r="D38" s="282">
        <v>312</v>
      </c>
      <c r="E38" s="383">
        <f t="shared" si="0"/>
        <v>7.9560000000000004</v>
      </c>
      <c r="F38" s="383">
        <f t="shared" si="1"/>
        <v>7.9560000000000004</v>
      </c>
      <c r="G38" s="1048"/>
      <c r="H38" s="1049"/>
      <c r="I38" s="383">
        <f t="shared" si="5"/>
        <v>0.77095000000000002</v>
      </c>
      <c r="J38" s="383">
        <f t="shared" si="2"/>
        <v>0.47175</v>
      </c>
      <c r="K38" s="383">
        <f t="shared" si="3"/>
        <v>0.14960000000000001</v>
      </c>
      <c r="L38" s="383">
        <f t="shared" si="4"/>
        <v>0.14960000000000001</v>
      </c>
      <c r="M38" s="1048"/>
      <c r="N38" s="1049"/>
    </row>
    <row r="39" spans="1:14">
      <c r="A39" s="302">
        <v>29</v>
      </c>
      <c r="B39" s="303" t="s">
        <v>848</v>
      </c>
      <c r="C39" s="249">
        <f>'enrolment vs availed_UPY'!J39</f>
        <v>290</v>
      </c>
      <c r="D39" s="282">
        <v>312</v>
      </c>
      <c r="E39" s="383">
        <f t="shared" si="0"/>
        <v>13.571999999999999</v>
      </c>
      <c r="F39" s="383">
        <f t="shared" si="1"/>
        <v>13.571999999999999</v>
      </c>
      <c r="G39" s="1048"/>
      <c r="H39" s="1049"/>
      <c r="I39" s="383">
        <f t="shared" si="5"/>
        <v>1.31515</v>
      </c>
      <c r="J39" s="383">
        <f t="shared" si="2"/>
        <v>0.80474999999999997</v>
      </c>
      <c r="K39" s="383">
        <f t="shared" si="3"/>
        <v>0.25519999999999998</v>
      </c>
      <c r="L39" s="383">
        <f t="shared" si="4"/>
        <v>0.25519999999999998</v>
      </c>
      <c r="M39" s="1048"/>
      <c r="N39" s="1049"/>
    </row>
    <row r="40" spans="1:14">
      <c r="A40" s="302">
        <v>30</v>
      </c>
      <c r="B40" s="303" t="s">
        <v>849</v>
      </c>
      <c r="C40" s="249">
        <f>'enrolment vs availed_UPY'!J40</f>
        <v>815</v>
      </c>
      <c r="D40" s="282">
        <v>312</v>
      </c>
      <c r="E40" s="383">
        <f t="shared" si="0"/>
        <v>38.142000000000003</v>
      </c>
      <c r="F40" s="383">
        <f t="shared" si="1"/>
        <v>38.142000000000003</v>
      </c>
      <c r="G40" s="1048"/>
      <c r="H40" s="1049"/>
      <c r="I40" s="383">
        <f t="shared" si="5"/>
        <v>3.6960250000000001</v>
      </c>
      <c r="J40" s="383">
        <f t="shared" si="2"/>
        <v>2.261625</v>
      </c>
      <c r="K40" s="383">
        <f t="shared" si="3"/>
        <v>0.71719999999999995</v>
      </c>
      <c r="L40" s="383">
        <f t="shared" si="4"/>
        <v>0.71719999999999995</v>
      </c>
      <c r="M40" s="1048"/>
      <c r="N40" s="1049"/>
    </row>
    <row r="41" spans="1:14">
      <c r="A41" s="302">
        <v>31</v>
      </c>
      <c r="B41" s="303" t="s">
        <v>850</v>
      </c>
      <c r="C41" s="249">
        <f>'enrolment vs availed_UPY'!J41</f>
        <v>0</v>
      </c>
      <c r="D41" s="282">
        <v>312</v>
      </c>
      <c r="E41" s="383">
        <f t="shared" si="0"/>
        <v>0</v>
      </c>
      <c r="F41" s="383">
        <f t="shared" si="1"/>
        <v>0</v>
      </c>
      <c r="G41" s="1048"/>
      <c r="H41" s="1049"/>
      <c r="I41" s="383">
        <f t="shared" si="5"/>
        <v>0</v>
      </c>
      <c r="J41" s="383">
        <f t="shared" si="2"/>
        <v>0</v>
      </c>
      <c r="K41" s="383">
        <f t="shared" si="3"/>
        <v>0</v>
      </c>
      <c r="L41" s="383">
        <f t="shared" si="4"/>
        <v>0</v>
      </c>
      <c r="M41" s="1048"/>
      <c r="N41" s="1049"/>
    </row>
    <row r="42" spans="1:14">
      <c r="A42" s="302">
        <v>32</v>
      </c>
      <c r="B42" s="303" t="s">
        <v>851</v>
      </c>
      <c r="C42" s="249">
        <f>'enrolment vs availed_UPY'!J42</f>
        <v>522</v>
      </c>
      <c r="D42" s="282">
        <v>312</v>
      </c>
      <c r="E42" s="383">
        <f t="shared" si="0"/>
        <v>24.429600000000001</v>
      </c>
      <c r="F42" s="383">
        <f t="shared" si="1"/>
        <v>24.429600000000001</v>
      </c>
      <c r="G42" s="1048"/>
      <c r="H42" s="1049"/>
      <c r="I42" s="383">
        <f t="shared" si="5"/>
        <v>2.36727</v>
      </c>
      <c r="J42" s="383">
        <f t="shared" si="2"/>
        <v>1.44855</v>
      </c>
      <c r="K42" s="383">
        <f t="shared" si="3"/>
        <v>0.45935999999999999</v>
      </c>
      <c r="L42" s="383">
        <f t="shared" si="4"/>
        <v>0.45935999999999999</v>
      </c>
      <c r="M42" s="1048"/>
      <c r="N42" s="1049"/>
    </row>
    <row r="43" spans="1:14">
      <c r="A43" s="304"/>
      <c r="B43" s="305" t="s">
        <v>84</v>
      </c>
      <c r="C43" s="437">
        <f>'enrolment vs availed_UPY'!J43</f>
        <v>6689</v>
      </c>
      <c r="D43" s="444">
        <v>312</v>
      </c>
      <c r="E43" s="445">
        <f t="shared" si="0"/>
        <v>313.04520000000002</v>
      </c>
      <c r="F43" s="437">
        <f t="shared" si="1"/>
        <v>313.04520000000002</v>
      </c>
      <c r="G43" s="1050"/>
      <c r="H43" s="1051"/>
      <c r="I43" s="445">
        <f>J43+K43+L43</f>
        <v>30.334615000000003</v>
      </c>
      <c r="J43" s="437">
        <f t="shared" si="2"/>
        <v>18.561975</v>
      </c>
      <c r="K43" s="445">
        <f t="shared" si="3"/>
        <v>5.8863200000000004</v>
      </c>
      <c r="L43" s="445">
        <f t="shared" si="4"/>
        <v>5.8863200000000004</v>
      </c>
      <c r="M43" s="1050"/>
      <c r="N43" s="1051"/>
    </row>
    <row r="44" spans="1:14">
      <c r="A44" s="253" t="s">
        <v>8</v>
      </c>
      <c r="B44" s="254"/>
      <c r="C44" s="254"/>
      <c r="D44" s="252"/>
      <c r="E44" s="245"/>
      <c r="F44" s="245"/>
      <c r="G44" s="245"/>
      <c r="H44" s="245"/>
      <c r="I44" s="245"/>
      <c r="J44" s="245"/>
      <c r="K44" s="245"/>
      <c r="L44" s="245"/>
      <c r="M44" s="245"/>
      <c r="N44" s="245"/>
    </row>
    <row r="45" spans="1:14">
      <c r="A45" s="255" t="s">
        <v>9</v>
      </c>
      <c r="B45" s="255"/>
      <c r="C45" s="255"/>
      <c r="E45" s="245"/>
      <c r="F45" s="245"/>
      <c r="G45" s="245"/>
      <c r="H45" s="245"/>
      <c r="I45" s="245"/>
      <c r="J45" s="245"/>
      <c r="K45" s="245"/>
      <c r="L45" s="245"/>
      <c r="M45" s="245"/>
      <c r="N45" s="245"/>
    </row>
    <row r="46" spans="1:14" ht="15">
      <c r="A46" s="255" t="s">
        <v>10</v>
      </c>
      <c r="B46" s="255"/>
      <c r="C46" s="255"/>
      <c r="E46" s="245"/>
      <c r="F46" s="245"/>
      <c r="G46" s="245"/>
      <c r="H46" s="245"/>
      <c r="I46" s="245"/>
      <c r="J46" s="1058" t="s">
        <v>1026</v>
      </c>
      <c r="K46" s="1058"/>
      <c r="L46" s="1058"/>
      <c r="M46" s="1058"/>
      <c r="N46" s="1058"/>
    </row>
    <row r="47" spans="1:14" ht="15">
      <c r="A47" s="255"/>
      <c r="B47" s="255"/>
      <c r="C47" s="255"/>
      <c r="E47" s="245"/>
      <c r="F47" s="245"/>
      <c r="G47" s="245"/>
      <c r="H47" s="245"/>
      <c r="I47" s="245"/>
      <c r="J47" s="1058" t="s">
        <v>1010</v>
      </c>
      <c r="K47" s="1058"/>
      <c r="L47" s="1058"/>
      <c r="M47" s="1058"/>
      <c r="N47" s="1058"/>
    </row>
    <row r="48" spans="1:14" ht="15">
      <c r="A48" s="255"/>
      <c r="B48" s="255"/>
      <c r="C48" s="255"/>
      <c r="E48" s="245"/>
      <c r="F48" s="245"/>
      <c r="G48" s="245"/>
      <c r="H48" s="245"/>
      <c r="I48" s="245"/>
      <c r="J48" s="245"/>
      <c r="K48" s="1058"/>
      <c r="L48" s="1058"/>
      <c r="M48" s="1058"/>
      <c r="N48" s="1058"/>
    </row>
    <row r="49" spans="1:14">
      <c r="A49" s="255"/>
      <c r="D49" s="255"/>
      <c r="E49" s="245"/>
      <c r="F49" s="255"/>
      <c r="G49" s="255"/>
      <c r="H49" s="255"/>
      <c r="I49" s="1062" t="s">
        <v>1025</v>
      </c>
      <c r="J49" s="1062"/>
      <c r="K49" s="255"/>
      <c r="L49" s="255"/>
      <c r="M49" s="255"/>
      <c r="N49" s="255"/>
    </row>
    <row r="50" spans="1:14" ht="12.75" customHeight="1">
      <c r="E50" s="255"/>
      <c r="F50" s="495"/>
      <c r="G50" s="495"/>
      <c r="H50" s="495"/>
      <c r="I50" s="495"/>
      <c r="J50" s="495"/>
      <c r="K50" s="495"/>
      <c r="L50" s="495"/>
      <c r="M50" s="495"/>
      <c r="N50" s="495"/>
    </row>
    <row r="51" spans="1:14" ht="12.75" customHeight="1">
      <c r="E51" s="495"/>
      <c r="F51" s="495"/>
      <c r="G51" s="495"/>
      <c r="H51" s="495"/>
      <c r="I51" s="495"/>
      <c r="J51" s="1058" t="s">
        <v>1030</v>
      </c>
      <c r="K51" s="1058"/>
      <c r="L51" s="1058"/>
      <c r="M51" s="1058"/>
      <c r="N51" s="1058"/>
    </row>
    <row r="52" spans="1:14" s="245" customFormat="1">
      <c r="A52" s="255"/>
      <c r="B52" s="255"/>
      <c r="F52" s="255"/>
      <c r="G52" s="255"/>
      <c r="H52" s="255"/>
      <c r="I52" s="255"/>
      <c r="J52" s="255"/>
      <c r="K52" s="255"/>
      <c r="L52" s="255"/>
      <c r="M52" s="255"/>
      <c r="N52" s="255"/>
    </row>
    <row r="53" spans="1:14" s="245" customFormat="1"/>
    <row r="54" spans="1:14" s="245" customFormat="1">
      <c r="A54" s="938"/>
      <c r="B54" s="938"/>
      <c r="C54" s="938"/>
      <c r="D54" s="938"/>
      <c r="E54" s="938"/>
      <c r="F54" s="938"/>
      <c r="G54" s="938"/>
      <c r="H54" s="938"/>
      <c r="I54" s="938"/>
      <c r="J54" s="938"/>
      <c r="K54" s="938"/>
      <c r="L54" s="938"/>
      <c r="M54" s="938"/>
      <c r="N54" s="938"/>
    </row>
    <row r="55" spans="1:14" s="245" customFormat="1"/>
    <row r="56" spans="1:14" s="245" customFormat="1"/>
    <row r="57" spans="1:14" s="245" customFormat="1"/>
    <row r="58" spans="1:14" s="245" customFormat="1"/>
    <row r="59" spans="1:14" s="245" customFormat="1"/>
    <row r="60" spans="1:14" s="245" customFormat="1"/>
    <row r="61" spans="1:14" s="245" customFormat="1"/>
    <row r="62" spans="1:14" s="245" customFormat="1"/>
    <row r="63" spans="1:14" s="245" customFormat="1"/>
    <row r="64" spans="1:14" s="245" customFormat="1"/>
    <row r="65" s="245" customFormat="1"/>
    <row r="66" s="245" customFormat="1"/>
    <row r="67" s="245" customFormat="1"/>
    <row r="68" s="245" customFormat="1"/>
    <row r="69" s="245" customFormat="1"/>
    <row r="70" s="245" customFormat="1"/>
    <row r="71" s="245" customFormat="1"/>
    <row r="72" s="245" customFormat="1"/>
    <row r="73" s="245" customFormat="1"/>
    <row r="74" s="245" customFormat="1"/>
    <row r="75" s="245" customFormat="1"/>
    <row r="76" s="245" customFormat="1"/>
    <row r="77" s="245" customFormat="1"/>
  </sheetData>
  <mergeCells count="22">
    <mergeCell ref="A6:N6"/>
    <mergeCell ref="D1:E1"/>
    <mergeCell ref="M1:N1"/>
    <mergeCell ref="A2:N2"/>
    <mergeCell ref="A3:N3"/>
    <mergeCell ref="A4:N5"/>
    <mergeCell ref="A54:N54"/>
    <mergeCell ref="C8:C9"/>
    <mergeCell ref="H7:N7"/>
    <mergeCell ref="A8:A9"/>
    <mergeCell ref="B8:B9"/>
    <mergeCell ref="D8:D9"/>
    <mergeCell ref="E8:H8"/>
    <mergeCell ref="I8:N8"/>
    <mergeCell ref="G11:H43"/>
    <mergeCell ref="M11:N43"/>
    <mergeCell ref="K48:N48"/>
    <mergeCell ref="A7:C7"/>
    <mergeCell ref="I49:J49"/>
    <mergeCell ref="J51:N51"/>
    <mergeCell ref="J47:N47"/>
    <mergeCell ref="J46:N46"/>
  </mergeCells>
  <printOptions horizontalCentered="1"/>
  <pageMargins left="0.70866141732283472" right="0.70866141732283472" top="0.23622047244094491" bottom="0" header="0.31496062992125984" footer="0.31496062992125984"/>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topLeftCell="D1" zoomScaleSheetLayoutView="80" workbookViewId="0">
      <selection activeCell="N24" sqref="N24:O24"/>
    </sheetView>
  </sheetViews>
  <sheetFormatPr defaultColWidth="9.109375" defaultRowHeight="13.2"/>
  <cols>
    <col min="1" max="1" width="7.33203125" style="170" customWidth="1"/>
    <col min="2" max="2" width="26" style="170" customWidth="1"/>
    <col min="3" max="3" width="10" style="170" customWidth="1"/>
    <col min="4" max="4" width="9.44140625" style="170" customWidth="1"/>
    <col min="5" max="5" width="8.33203125" style="170" customWidth="1"/>
    <col min="6" max="6" width="16" style="170" customWidth="1"/>
    <col min="7" max="9" width="10.6640625" style="170" customWidth="1"/>
    <col min="10" max="10" width="11.6640625" style="170" customWidth="1"/>
    <col min="11" max="18" width="9.109375" style="170"/>
    <col min="19" max="21" width="8.88671875" style="170" customWidth="1"/>
    <col min="22" max="16384" width="9.109375" style="170"/>
  </cols>
  <sheetData>
    <row r="1" spans="1:24" ht="15.6">
      <c r="V1" s="171" t="s">
        <v>554</v>
      </c>
    </row>
    <row r="2" spans="1:24" ht="15.6">
      <c r="G2" s="114" t="s">
        <v>0</v>
      </c>
      <c r="H2" s="114"/>
      <c r="I2" s="114"/>
      <c r="O2" s="75"/>
      <c r="P2" s="75"/>
      <c r="Q2" s="75"/>
      <c r="R2" s="75"/>
    </row>
    <row r="3" spans="1:24" ht="21">
      <c r="C3" s="770" t="s">
        <v>652</v>
      </c>
      <c r="D3" s="770"/>
      <c r="E3" s="770"/>
      <c r="F3" s="770"/>
      <c r="G3" s="770"/>
      <c r="H3" s="770"/>
      <c r="I3" s="770"/>
      <c r="J3" s="770"/>
      <c r="K3" s="770"/>
      <c r="L3" s="770"/>
      <c r="M3" s="770"/>
      <c r="N3" s="770"/>
      <c r="O3" s="116"/>
      <c r="P3" s="116"/>
      <c r="Q3" s="116"/>
      <c r="R3" s="116"/>
      <c r="S3" s="116"/>
      <c r="T3" s="116"/>
      <c r="U3" s="116"/>
      <c r="V3" s="116"/>
      <c r="W3" s="116"/>
      <c r="X3" s="116"/>
    </row>
    <row r="4" spans="1:24" ht="17.399999999999999">
      <c r="C4" s="172"/>
      <c r="D4" s="172"/>
      <c r="E4" s="172"/>
      <c r="F4" s="172"/>
      <c r="G4" s="172"/>
      <c r="H4" s="172"/>
      <c r="I4" s="172"/>
      <c r="J4" s="172"/>
      <c r="K4" s="172"/>
      <c r="L4" s="172"/>
      <c r="M4" s="172"/>
      <c r="N4" s="172"/>
      <c r="O4" s="172"/>
      <c r="P4" s="172"/>
      <c r="Q4" s="172"/>
      <c r="R4" s="172"/>
      <c r="S4" s="172"/>
      <c r="T4" s="172"/>
      <c r="U4" s="172"/>
      <c r="V4" s="172"/>
    </row>
    <row r="5" spans="1:24" ht="15.6">
      <c r="B5" s="771" t="s">
        <v>655</v>
      </c>
      <c r="C5" s="771"/>
      <c r="D5" s="771"/>
      <c r="E5" s="771"/>
      <c r="F5" s="771"/>
      <c r="G5" s="771"/>
      <c r="H5" s="771"/>
      <c r="I5" s="771"/>
      <c r="J5" s="771"/>
      <c r="K5" s="771"/>
      <c r="L5" s="771"/>
      <c r="M5" s="771"/>
      <c r="N5" s="771"/>
      <c r="O5" s="771"/>
      <c r="P5" s="771"/>
      <c r="Q5" s="771"/>
      <c r="R5" s="771"/>
      <c r="S5" s="771"/>
      <c r="T5" s="76"/>
      <c r="U5" s="772" t="s">
        <v>251</v>
      </c>
      <c r="V5" s="773"/>
    </row>
    <row r="6" spans="1:24" ht="15">
      <c r="K6" s="75"/>
      <c r="L6" s="75"/>
      <c r="M6" s="75"/>
      <c r="N6" s="75"/>
      <c r="O6" s="75"/>
      <c r="P6" s="75"/>
      <c r="Q6" s="75"/>
      <c r="R6" s="75"/>
    </row>
    <row r="7" spans="1:24">
      <c r="A7" s="741" t="s">
        <v>938</v>
      </c>
      <c r="B7" s="741"/>
      <c r="O7" s="774" t="s">
        <v>965</v>
      </c>
      <c r="P7" s="774"/>
      <c r="Q7" s="774"/>
      <c r="R7" s="774"/>
      <c r="S7" s="774"/>
      <c r="T7" s="774"/>
      <c r="U7" s="774"/>
      <c r="V7" s="774"/>
    </row>
    <row r="8" spans="1:24" ht="35.25" customHeight="1">
      <c r="A8" s="760" t="s">
        <v>2</v>
      </c>
      <c r="B8" s="760" t="s">
        <v>143</v>
      </c>
      <c r="C8" s="760" t="s">
        <v>144</v>
      </c>
      <c r="D8" s="760"/>
      <c r="E8" s="760"/>
      <c r="F8" s="760" t="s">
        <v>145</v>
      </c>
      <c r="G8" s="760" t="s">
        <v>173</v>
      </c>
      <c r="H8" s="760"/>
      <c r="I8" s="760"/>
      <c r="J8" s="760"/>
      <c r="K8" s="760"/>
      <c r="L8" s="760"/>
      <c r="M8" s="760"/>
      <c r="N8" s="760"/>
      <c r="O8" s="760" t="s">
        <v>174</v>
      </c>
      <c r="P8" s="760"/>
      <c r="Q8" s="760"/>
      <c r="R8" s="760"/>
      <c r="S8" s="760"/>
      <c r="T8" s="760"/>
      <c r="U8" s="760"/>
      <c r="V8" s="760"/>
    </row>
    <row r="9" spans="1:24" ht="13.8">
      <c r="A9" s="760"/>
      <c r="B9" s="760"/>
      <c r="C9" s="760" t="s">
        <v>252</v>
      </c>
      <c r="D9" s="760" t="s">
        <v>38</v>
      </c>
      <c r="E9" s="760" t="s">
        <v>39</v>
      </c>
      <c r="F9" s="760"/>
      <c r="G9" s="760" t="s">
        <v>175</v>
      </c>
      <c r="H9" s="760"/>
      <c r="I9" s="760"/>
      <c r="J9" s="760"/>
      <c r="K9" s="760" t="s">
        <v>160</v>
      </c>
      <c r="L9" s="760"/>
      <c r="M9" s="760"/>
      <c r="N9" s="760"/>
      <c r="O9" s="760" t="s">
        <v>146</v>
      </c>
      <c r="P9" s="760"/>
      <c r="Q9" s="760"/>
      <c r="R9" s="760"/>
      <c r="S9" s="760" t="s">
        <v>159</v>
      </c>
      <c r="T9" s="760"/>
      <c r="U9" s="760"/>
      <c r="V9" s="760"/>
    </row>
    <row r="10" spans="1:24">
      <c r="A10" s="760"/>
      <c r="B10" s="760"/>
      <c r="C10" s="760"/>
      <c r="D10" s="760"/>
      <c r="E10" s="760"/>
      <c r="F10" s="760"/>
      <c r="G10" s="761" t="s">
        <v>147</v>
      </c>
      <c r="H10" s="762"/>
      <c r="I10" s="763"/>
      <c r="J10" s="767" t="s">
        <v>148</v>
      </c>
      <c r="K10" s="761" t="s">
        <v>147</v>
      </c>
      <c r="L10" s="762"/>
      <c r="M10" s="763"/>
      <c r="N10" s="767" t="s">
        <v>148</v>
      </c>
      <c r="O10" s="761" t="s">
        <v>147</v>
      </c>
      <c r="P10" s="762"/>
      <c r="Q10" s="763"/>
      <c r="R10" s="767" t="s">
        <v>148</v>
      </c>
      <c r="S10" s="761" t="s">
        <v>147</v>
      </c>
      <c r="T10" s="762"/>
      <c r="U10" s="763"/>
      <c r="V10" s="767" t="s">
        <v>148</v>
      </c>
    </row>
    <row r="11" spans="1:24">
      <c r="A11" s="760"/>
      <c r="B11" s="760"/>
      <c r="C11" s="760"/>
      <c r="D11" s="760"/>
      <c r="E11" s="760"/>
      <c r="F11" s="760"/>
      <c r="G11" s="764"/>
      <c r="H11" s="765"/>
      <c r="I11" s="766"/>
      <c r="J11" s="768"/>
      <c r="K11" s="764"/>
      <c r="L11" s="765"/>
      <c r="M11" s="766"/>
      <c r="N11" s="768"/>
      <c r="O11" s="764"/>
      <c r="P11" s="765"/>
      <c r="Q11" s="766"/>
      <c r="R11" s="768"/>
      <c r="S11" s="764"/>
      <c r="T11" s="765"/>
      <c r="U11" s="766"/>
      <c r="V11" s="768"/>
    </row>
    <row r="12" spans="1:24" ht="13.8">
      <c r="A12" s="760"/>
      <c r="B12" s="760"/>
      <c r="C12" s="760"/>
      <c r="D12" s="760"/>
      <c r="E12" s="760"/>
      <c r="F12" s="760"/>
      <c r="G12" s="543" t="s">
        <v>252</v>
      </c>
      <c r="H12" s="543" t="s">
        <v>38</v>
      </c>
      <c r="I12" s="174" t="s">
        <v>39</v>
      </c>
      <c r="J12" s="769"/>
      <c r="K12" s="543" t="s">
        <v>252</v>
      </c>
      <c r="L12" s="543" t="s">
        <v>38</v>
      </c>
      <c r="M12" s="543" t="s">
        <v>39</v>
      </c>
      <c r="N12" s="769"/>
      <c r="O12" s="543" t="s">
        <v>252</v>
      </c>
      <c r="P12" s="543" t="s">
        <v>38</v>
      </c>
      <c r="Q12" s="543" t="s">
        <v>39</v>
      </c>
      <c r="R12" s="769"/>
      <c r="S12" s="543" t="s">
        <v>252</v>
      </c>
      <c r="T12" s="543" t="s">
        <v>38</v>
      </c>
      <c r="U12" s="543" t="s">
        <v>39</v>
      </c>
      <c r="V12" s="769"/>
    </row>
    <row r="13" spans="1:24" ht="13.8">
      <c r="A13" s="173">
        <v>1</v>
      </c>
      <c r="B13" s="173">
        <v>2</v>
      </c>
      <c r="C13" s="173">
        <v>3</v>
      </c>
      <c r="D13" s="173">
        <v>4</v>
      </c>
      <c r="E13" s="173">
        <v>5</v>
      </c>
      <c r="F13" s="173">
        <v>6</v>
      </c>
      <c r="G13" s="173">
        <v>7</v>
      </c>
      <c r="H13" s="173">
        <v>8</v>
      </c>
      <c r="I13" s="173">
        <v>9</v>
      </c>
      <c r="J13" s="173">
        <v>10</v>
      </c>
      <c r="K13" s="173">
        <v>11</v>
      </c>
      <c r="L13" s="173">
        <v>12</v>
      </c>
      <c r="M13" s="173">
        <v>13</v>
      </c>
      <c r="N13" s="173">
        <v>14</v>
      </c>
      <c r="O13" s="173">
        <v>15</v>
      </c>
      <c r="P13" s="173">
        <v>16</v>
      </c>
      <c r="Q13" s="173">
        <v>17</v>
      </c>
      <c r="R13" s="173">
        <v>18</v>
      </c>
      <c r="S13" s="173">
        <v>19</v>
      </c>
      <c r="T13" s="173">
        <v>20</v>
      </c>
      <c r="U13" s="173">
        <v>21</v>
      </c>
      <c r="V13" s="173">
        <v>22</v>
      </c>
    </row>
    <row r="14" spans="1:24" ht="15">
      <c r="A14" s="742" t="s">
        <v>207</v>
      </c>
      <c r="B14" s="743"/>
      <c r="C14" s="312"/>
      <c r="D14" s="312"/>
      <c r="E14" s="312"/>
      <c r="F14" s="173"/>
      <c r="G14" s="173"/>
      <c r="H14" s="173"/>
      <c r="I14" s="173"/>
      <c r="J14" s="173"/>
      <c r="K14" s="173"/>
      <c r="L14" s="173"/>
      <c r="M14" s="173"/>
      <c r="N14" s="173"/>
      <c r="O14" s="173"/>
      <c r="P14" s="173"/>
      <c r="Q14" s="173"/>
      <c r="R14" s="173"/>
      <c r="S14" s="173"/>
      <c r="T14" s="173"/>
      <c r="U14" s="173"/>
      <c r="V14" s="173"/>
    </row>
    <row r="15" spans="1:24" ht="30.75" customHeight="1">
      <c r="A15" s="173">
        <v>1</v>
      </c>
      <c r="B15" s="414" t="s">
        <v>206</v>
      </c>
      <c r="C15" s="412">
        <v>8226.0400000000009</v>
      </c>
      <c r="D15" s="412">
        <v>2689.45</v>
      </c>
      <c r="E15" s="412">
        <v>188.77</v>
      </c>
      <c r="F15" s="412" t="s">
        <v>863</v>
      </c>
      <c r="G15" s="412">
        <v>8226.0400000000009</v>
      </c>
      <c r="H15" s="412">
        <v>2689.45</v>
      </c>
      <c r="I15" s="412">
        <v>188.77</v>
      </c>
      <c r="J15" s="746" t="s">
        <v>865</v>
      </c>
      <c r="K15" s="748" t="s">
        <v>964</v>
      </c>
      <c r="L15" s="749"/>
      <c r="M15" s="749"/>
      <c r="N15" s="749"/>
      <c r="O15" s="749"/>
      <c r="P15" s="749"/>
      <c r="Q15" s="749"/>
      <c r="R15" s="749"/>
      <c r="S15" s="749"/>
      <c r="T15" s="749"/>
      <c r="U15" s="749"/>
      <c r="V15" s="750"/>
    </row>
    <row r="16" spans="1:24" ht="24.75" customHeight="1">
      <c r="A16" s="173">
        <v>2</v>
      </c>
      <c r="B16" s="414" t="s">
        <v>149</v>
      </c>
      <c r="C16" s="413">
        <v>8864.2800000000007</v>
      </c>
      <c r="D16" s="412">
        <v>2716.14</v>
      </c>
      <c r="E16" s="413">
        <v>2054.84</v>
      </c>
      <c r="F16" s="412" t="s">
        <v>864</v>
      </c>
      <c r="G16" s="413">
        <v>8864.2800000000007</v>
      </c>
      <c r="H16" s="412">
        <v>2716.14</v>
      </c>
      <c r="I16" s="413">
        <v>2054.84</v>
      </c>
      <c r="J16" s="747"/>
      <c r="K16" s="751"/>
      <c r="L16" s="752"/>
      <c r="M16" s="752"/>
      <c r="N16" s="752"/>
      <c r="O16" s="752"/>
      <c r="P16" s="752"/>
      <c r="Q16" s="752"/>
      <c r="R16" s="752"/>
      <c r="S16" s="752"/>
      <c r="T16" s="752"/>
      <c r="U16" s="752"/>
      <c r="V16" s="753"/>
    </row>
    <row r="17" spans="1:24" ht="32.25" customHeight="1">
      <c r="A17" s="173">
        <v>3</v>
      </c>
      <c r="B17" s="414" t="s">
        <v>150</v>
      </c>
      <c r="C17" s="412">
        <v>13161.66</v>
      </c>
      <c r="D17" s="412">
        <v>4303.12</v>
      </c>
      <c r="E17" s="412">
        <v>302.04000000000002</v>
      </c>
      <c r="F17" s="412" t="s">
        <v>925</v>
      </c>
      <c r="G17" s="412">
        <v>13161.66</v>
      </c>
      <c r="H17" s="412">
        <v>4303.12</v>
      </c>
      <c r="I17" s="412">
        <v>302.04000000000002</v>
      </c>
      <c r="J17" s="412" t="s">
        <v>866</v>
      </c>
      <c r="K17" s="754"/>
      <c r="L17" s="755"/>
      <c r="M17" s="755"/>
      <c r="N17" s="755"/>
      <c r="O17" s="755"/>
      <c r="P17" s="755"/>
      <c r="Q17" s="755"/>
      <c r="R17" s="755"/>
      <c r="S17" s="755"/>
      <c r="T17" s="755"/>
      <c r="U17" s="755"/>
      <c r="V17" s="756"/>
    </row>
    <row r="18" spans="1:24" ht="15">
      <c r="A18" s="742" t="s">
        <v>208</v>
      </c>
      <c r="B18" s="743"/>
      <c r="C18" s="176"/>
      <c r="D18" s="176"/>
      <c r="E18" s="176"/>
      <c r="F18" s="176"/>
      <c r="G18" s="176"/>
      <c r="H18" s="176"/>
      <c r="I18" s="176"/>
      <c r="J18" s="176"/>
      <c r="K18" s="176"/>
      <c r="L18" s="176"/>
      <c r="M18" s="176"/>
      <c r="N18" s="176"/>
      <c r="O18" s="176"/>
      <c r="P18" s="176"/>
      <c r="Q18" s="176"/>
      <c r="R18" s="176"/>
      <c r="S18" s="176"/>
      <c r="T18" s="176"/>
      <c r="U18" s="176"/>
      <c r="V18" s="176"/>
    </row>
    <row r="19" spans="1:24" ht="13.8">
      <c r="A19" s="173">
        <v>4</v>
      </c>
      <c r="B19" s="175" t="s">
        <v>196</v>
      </c>
      <c r="C19" s="176"/>
      <c r="D19" s="176"/>
      <c r="E19" s="176"/>
      <c r="F19" s="176"/>
      <c r="G19" s="176"/>
      <c r="H19" s="176"/>
      <c r="I19" s="176"/>
      <c r="J19" s="176"/>
      <c r="K19" s="176"/>
      <c r="L19" s="176"/>
      <c r="M19" s="176"/>
      <c r="N19" s="176"/>
      <c r="O19" s="176"/>
      <c r="P19" s="176"/>
      <c r="Q19" s="176"/>
      <c r="R19" s="176"/>
      <c r="S19" s="176"/>
      <c r="T19" s="176"/>
      <c r="U19" s="176"/>
      <c r="V19" s="176"/>
    </row>
    <row r="20" spans="1:24" ht="13.8">
      <c r="A20" s="173">
        <v>5</v>
      </c>
      <c r="B20" s="175" t="s">
        <v>128</v>
      </c>
      <c r="C20" s="176"/>
      <c r="D20" s="176"/>
      <c r="E20" s="176"/>
      <c r="F20" s="176"/>
      <c r="G20" s="176"/>
      <c r="H20" s="176"/>
      <c r="I20" s="176"/>
      <c r="J20" s="176"/>
      <c r="K20" s="176"/>
      <c r="L20" s="176"/>
      <c r="M20" s="176"/>
      <c r="N20" s="176"/>
      <c r="O20" s="176"/>
      <c r="P20" s="176"/>
      <c r="Q20" s="176"/>
      <c r="R20" s="176"/>
      <c r="S20" s="176"/>
      <c r="T20" s="176"/>
      <c r="U20" s="176"/>
      <c r="V20" s="176"/>
    </row>
    <row r="21" spans="1:24" ht="13.8">
      <c r="A21" s="744" t="s">
        <v>161</v>
      </c>
      <c r="B21" s="744"/>
      <c r="C21" s="744"/>
      <c r="D21" s="744"/>
      <c r="E21" s="744"/>
      <c r="F21" s="744"/>
      <c r="G21" s="744"/>
      <c r="H21" s="744"/>
      <c r="I21" s="744"/>
      <c r="J21" s="744"/>
      <c r="K21" s="744"/>
      <c r="L21" s="744"/>
      <c r="M21" s="744"/>
      <c r="N21" s="744"/>
      <c r="O21" s="744"/>
      <c r="P21" s="744"/>
      <c r="Q21" s="744"/>
      <c r="R21" s="744"/>
      <c r="S21" s="744"/>
      <c r="T21" s="744"/>
      <c r="U21" s="744"/>
      <c r="V21" s="744"/>
    </row>
    <row r="22" spans="1:24" ht="13.8">
      <c r="A22" s="177"/>
      <c r="B22" s="177"/>
      <c r="C22" s="177"/>
      <c r="D22" s="177"/>
      <c r="E22" s="177"/>
      <c r="F22" s="177"/>
      <c r="G22" s="177"/>
      <c r="H22" s="177"/>
      <c r="I22" s="177"/>
      <c r="J22" s="177"/>
      <c r="K22" s="177"/>
      <c r="L22" s="177"/>
      <c r="M22" s="177"/>
      <c r="N22" s="177"/>
      <c r="O22" s="177"/>
      <c r="P22" s="177"/>
      <c r="Q22" s="177"/>
      <c r="R22" s="758" t="s">
        <v>1026</v>
      </c>
      <c r="S22" s="758"/>
      <c r="T22" s="758"/>
      <c r="U22" s="758"/>
      <c r="V22" s="758"/>
    </row>
    <row r="23" spans="1:24" ht="15">
      <c r="A23" s="74"/>
      <c r="B23" s="74"/>
      <c r="C23" s="74"/>
      <c r="D23" s="74"/>
      <c r="E23" s="74"/>
      <c r="F23" s="74"/>
      <c r="G23" s="74"/>
      <c r="H23" s="74"/>
      <c r="I23" s="74"/>
      <c r="J23" s="74"/>
      <c r="K23" s="74"/>
      <c r="L23" s="74"/>
      <c r="M23" s="74"/>
      <c r="N23" s="74"/>
      <c r="O23" s="74"/>
      <c r="P23" s="74"/>
      <c r="Q23" s="74"/>
      <c r="R23" s="757" t="s">
        <v>1010</v>
      </c>
      <c r="S23" s="757"/>
      <c r="T23" s="757"/>
      <c r="U23" s="757"/>
      <c r="V23" s="757"/>
    </row>
    <row r="24" spans="1:24" ht="15.6">
      <c r="A24" s="84"/>
      <c r="B24" s="84"/>
      <c r="C24" s="84"/>
      <c r="D24" s="84"/>
      <c r="E24" s="84"/>
      <c r="F24" s="84"/>
      <c r="G24" s="84"/>
      <c r="H24" s="84"/>
      <c r="I24" s="84"/>
      <c r="J24" s="84"/>
      <c r="K24" s="84"/>
      <c r="L24" s="84"/>
      <c r="M24" s="84"/>
      <c r="N24" s="759" t="s">
        <v>1025</v>
      </c>
      <c r="O24" s="759"/>
      <c r="P24" s="120"/>
      <c r="Q24" s="120"/>
      <c r="R24" s="120"/>
      <c r="S24" s="120"/>
      <c r="T24" s="120"/>
      <c r="U24" s="120"/>
      <c r="V24" s="120"/>
    </row>
    <row r="25" spans="1:24" ht="15.6">
      <c r="A25" s="745"/>
      <c r="B25" s="745"/>
      <c r="C25" s="745"/>
      <c r="D25" s="745"/>
      <c r="E25" s="745"/>
      <c r="F25" s="745"/>
      <c r="G25" s="745"/>
      <c r="H25" s="745"/>
      <c r="I25" s="745"/>
      <c r="J25" s="745"/>
      <c r="K25" s="745"/>
      <c r="L25" s="745"/>
      <c r="M25" s="745"/>
      <c r="N25" s="745"/>
      <c r="O25" s="745"/>
      <c r="P25" s="745"/>
      <c r="Q25" s="745"/>
      <c r="R25" s="745"/>
      <c r="S25" s="745"/>
      <c r="T25" s="745"/>
      <c r="U25" s="745"/>
      <c r="V25" s="745"/>
    </row>
    <row r="26" spans="1:24" ht="15.6">
      <c r="A26" s="120"/>
      <c r="B26" s="120"/>
      <c r="C26" s="120"/>
      <c r="D26" s="120"/>
      <c r="E26" s="120"/>
      <c r="F26" s="120"/>
      <c r="G26" s="120"/>
      <c r="H26" s="120"/>
      <c r="I26" s="120"/>
      <c r="J26" s="120"/>
      <c r="K26" s="120"/>
      <c r="L26" s="120"/>
      <c r="M26" s="120"/>
      <c r="N26" s="120"/>
      <c r="O26" s="120"/>
      <c r="P26" s="120"/>
      <c r="Q26" s="120"/>
      <c r="R26" s="759" t="s">
        <v>1028</v>
      </c>
      <c r="S26" s="759"/>
      <c r="T26" s="759"/>
      <c r="U26" s="759"/>
      <c r="V26" s="759"/>
    </row>
    <row r="27" spans="1:24">
      <c r="A27" s="74"/>
      <c r="B27" s="74"/>
      <c r="C27" s="74"/>
      <c r="D27" s="74"/>
      <c r="E27" s="74"/>
      <c r="F27" s="74"/>
      <c r="G27" s="74"/>
      <c r="H27" s="74"/>
      <c r="I27" s="74"/>
      <c r="J27" s="74"/>
      <c r="K27" s="74"/>
      <c r="L27" s="74"/>
      <c r="M27" s="74"/>
      <c r="V27" s="741"/>
      <c r="W27" s="741"/>
      <c r="X27" s="741"/>
    </row>
  </sheetData>
  <mergeCells count="37">
    <mergeCell ref="O8:V8"/>
    <mergeCell ref="C9:C12"/>
    <mergeCell ref="D9:D12"/>
    <mergeCell ref="E9:E12"/>
    <mergeCell ref="G9:J9"/>
    <mergeCell ref="V10:V12"/>
    <mergeCell ref="S10:U11"/>
    <mergeCell ref="K9:N9"/>
    <mergeCell ref="O9:R9"/>
    <mergeCell ref="S9:V9"/>
    <mergeCell ref="R10:R12"/>
    <mergeCell ref="O10:Q11"/>
    <mergeCell ref="C3:N3"/>
    <mergeCell ref="B5:S5"/>
    <mergeCell ref="U5:V5"/>
    <mergeCell ref="A7:B7"/>
    <mergeCell ref="O7:V7"/>
    <mergeCell ref="A8:A12"/>
    <mergeCell ref="B8:B12"/>
    <mergeCell ref="C8:E8"/>
    <mergeCell ref="F8:F12"/>
    <mergeCell ref="G8:N8"/>
    <mergeCell ref="G10:I11"/>
    <mergeCell ref="J10:J12"/>
    <mergeCell ref="K10:M11"/>
    <mergeCell ref="N10:N12"/>
    <mergeCell ref="V27:X27"/>
    <mergeCell ref="A14:B14"/>
    <mergeCell ref="A18:B18"/>
    <mergeCell ref="A21:V21"/>
    <mergeCell ref="A25:V25"/>
    <mergeCell ref="J15:J16"/>
    <mergeCell ref="K15:V17"/>
    <mergeCell ref="R23:V23"/>
    <mergeCell ref="R22:V22"/>
    <mergeCell ref="R26:V26"/>
    <mergeCell ref="N24:O24"/>
  </mergeCells>
  <printOptions horizontalCentered="1"/>
  <pageMargins left="0.70866141732283472" right="0.70866141732283472" top="0.23622047244094491" bottom="0" header="0.31496062992125984" footer="0.31496062992125984"/>
  <pageSetup paperSize="9" scale="58" orientation="landscape" r:id="rId1"/>
  <colBreaks count="1" manualBreakCount="1">
    <brk id="22"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3"/>
  <sheetViews>
    <sheetView zoomScaleSheetLayoutView="100" workbookViewId="0">
      <selection activeCell="M33" sqref="M33"/>
    </sheetView>
  </sheetViews>
  <sheetFormatPr defaultColWidth="9.109375" defaultRowHeight="13.2"/>
  <cols>
    <col min="1" max="1" width="5.5546875" style="245" customWidth="1"/>
    <col min="2" max="2" width="8.88671875" style="245" customWidth="1"/>
    <col min="3" max="3" width="10.33203125" style="245" customWidth="1"/>
    <col min="4" max="4" width="12.88671875" style="245" customWidth="1"/>
    <col min="5" max="5" width="8.6640625" style="237" customWidth="1"/>
    <col min="6" max="7" width="8" style="237" customWidth="1"/>
    <col min="8" max="10" width="8.109375" style="237" customWidth="1"/>
    <col min="11" max="11" width="8.44140625" style="237" customWidth="1"/>
    <col min="12" max="12" width="8.109375" style="237" customWidth="1"/>
    <col min="13" max="13" width="11.33203125" style="237" customWidth="1"/>
    <col min="14" max="14" width="11.88671875" style="237" customWidth="1"/>
    <col min="15" max="47" width="9.109375" style="245"/>
    <col min="48" max="16384" width="9.109375" style="237"/>
  </cols>
  <sheetData>
    <row r="1" spans="1:47" ht="12.75" customHeight="1">
      <c r="D1" s="1062"/>
      <c r="E1" s="1062"/>
      <c r="F1" s="245"/>
      <c r="G1" s="245"/>
      <c r="H1" s="245"/>
      <c r="I1" s="245"/>
      <c r="J1" s="245"/>
      <c r="K1" s="245"/>
      <c r="L1" s="245"/>
      <c r="M1" s="1063" t="s">
        <v>741</v>
      </c>
      <c r="N1" s="1063"/>
    </row>
    <row r="2" spans="1:47" ht="15.6">
      <c r="A2" s="1060" t="s">
        <v>0</v>
      </c>
      <c r="B2" s="1060"/>
      <c r="C2" s="1060"/>
      <c r="D2" s="1060"/>
      <c r="E2" s="1060"/>
      <c r="F2" s="1060"/>
      <c r="G2" s="1060"/>
      <c r="H2" s="1060"/>
      <c r="I2" s="1060"/>
      <c r="J2" s="1060"/>
      <c r="K2" s="1060"/>
      <c r="L2" s="1060"/>
      <c r="M2" s="1060"/>
      <c r="N2" s="1060"/>
    </row>
    <row r="3" spans="1:47" ht="17.399999999999999">
      <c r="A3" s="1061" t="s">
        <v>652</v>
      </c>
      <c r="B3" s="1061"/>
      <c r="C3" s="1061"/>
      <c r="D3" s="1061"/>
      <c r="E3" s="1061"/>
      <c r="F3" s="1061"/>
      <c r="G3" s="1061"/>
      <c r="H3" s="1061"/>
      <c r="I3" s="1061"/>
      <c r="J3" s="1061"/>
      <c r="K3" s="1061"/>
      <c r="L3" s="1061"/>
      <c r="M3" s="1061"/>
      <c r="N3" s="1061"/>
    </row>
    <row r="4" spans="1:47" ht="9.75" customHeight="1">
      <c r="A4" s="1070" t="s">
        <v>738</v>
      </c>
      <c r="B4" s="1070"/>
      <c r="C4" s="1070"/>
      <c r="D4" s="1070"/>
      <c r="E4" s="1070"/>
      <c r="F4" s="1070"/>
      <c r="G4" s="1070"/>
      <c r="H4" s="1070"/>
      <c r="I4" s="1070"/>
      <c r="J4" s="1070"/>
      <c r="K4" s="1070"/>
      <c r="L4" s="1070"/>
      <c r="M4" s="1070"/>
      <c r="N4" s="1070"/>
    </row>
    <row r="5" spans="1:47" s="238" customFormat="1" ht="18.75" customHeight="1">
      <c r="A5" s="1070"/>
      <c r="B5" s="1070"/>
      <c r="C5" s="1070"/>
      <c r="D5" s="1070"/>
      <c r="E5" s="1070"/>
      <c r="F5" s="1070"/>
      <c r="G5" s="1070"/>
      <c r="H5" s="1070"/>
      <c r="I5" s="1070"/>
      <c r="J5" s="1070"/>
      <c r="K5" s="1070"/>
      <c r="L5" s="1070"/>
      <c r="M5" s="1070"/>
      <c r="N5" s="1070"/>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row>
    <row r="6" spans="1:47">
      <c r="A6" s="938"/>
      <c r="B6" s="938"/>
      <c r="C6" s="938"/>
      <c r="D6" s="938"/>
      <c r="E6" s="938"/>
      <c r="F6" s="938"/>
      <c r="G6" s="938"/>
      <c r="H6" s="938"/>
      <c r="I6" s="938"/>
      <c r="J6" s="938"/>
      <c r="K6" s="938"/>
      <c r="L6" s="938"/>
      <c r="M6" s="938"/>
      <c r="N6" s="938"/>
    </row>
    <row r="7" spans="1:47">
      <c r="A7" s="1066" t="s">
        <v>938</v>
      </c>
      <c r="B7" s="1066"/>
      <c r="C7" s="1066"/>
      <c r="D7" s="280"/>
      <c r="E7" s="245"/>
      <c r="F7" s="245"/>
      <c r="G7" s="245"/>
      <c r="H7" s="1041"/>
      <c r="I7" s="1041"/>
      <c r="J7" s="1041"/>
      <c r="K7" s="1041"/>
      <c r="L7" s="1041"/>
      <c r="M7" s="1041"/>
      <c r="N7" s="1041"/>
    </row>
    <row r="8" spans="1:47" ht="24.75" customHeight="1">
      <c r="A8" s="937" t="s">
        <v>2</v>
      </c>
      <c r="B8" s="937" t="s">
        <v>3</v>
      </c>
      <c r="C8" s="1064" t="s">
        <v>498</v>
      </c>
      <c r="D8" s="666" t="s">
        <v>79</v>
      </c>
      <c r="E8" s="1042" t="s">
        <v>80</v>
      </c>
      <c r="F8" s="1043"/>
      <c r="G8" s="1043"/>
      <c r="H8" s="1044"/>
      <c r="I8" s="937" t="s">
        <v>731</v>
      </c>
      <c r="J8" s="937"/>
      <c r="K8" s="937"/>
      <c r="L8" s="937"/>
      <c r="M8" s="937"/>
      <c r="N8" s="937"/>
    </row>
    <row r="9" spans="1:47" ht="44.4" customHeight="1">
      <c r="A9" s="937"/>
      <c r="B9" s="937"/>
      <c r="C9" s="1065"/>
      <c r="D9" s="672"/>
      <c r="E9" s="574" t="s">
        <v>176</v>
      </c>
      <c r="F9" s="574" t="s">
        <v>110</v>
      </c>
      <c r="G9" s="574" t="s">
        <v>111</v>
      </c>
      <c r="H9" s="574" t="s">
        <v>446</v>
      </c>
      <c r="I9" s="574" t="s">
        <v>15</v>
      </c>
      <c r="J9" s="574" t="s">
        <v>732</v>
      </c>
      <c r="K9" s="574" t="s">
        <v>733</v>
      </c>
      <c r="L9" s="574" t="s">
        <v>734</v>
      </c>
      <c r="M9" s="574" t="s">
        <v>735</v>
      </c>
      <c r="N9" s="574" t="s">
        <v>736</v>
      </c>
    </row>
    <row r="10" spans="1:47" s="239" customFormat="1">
      <c r="A10" s="281">
        <v>1</v>
      </c>
      <c r="B10" s="281">
        <v>2</v>
      </c>
      <c r="C10" s="281">
        <v>3</v>
      </c>
      <c r="D10" s="281">
        <v>8</v>
      </c>
      <c r="E10" s="281">
        <v>9</v>
      </c>
      <c r="F10" s="281">
        <v>10</v>
      </c>
      <c r="G10" s="281">
        <v>11</v>
      </c>
      <c r="H10" s="281">
        <v>12</v>
      </c>
      <c r="I10" s="281">
        <v>13</v>
      </c>
      <c r="J10" s="281">
        <v>14</v>
      </c>
      <c r="K10" s="281">
        <v>15</v>
      </c>
      <c r="L10" s="281">
        <v>16</v>
      </c>
      <c r="M10" s="281">
        <v>17</v>
      </c>
      <c r="N10" s="281">
        <v>18</v>
      </c>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row>
    <row r="11" spans="1:47">
      <c r="A11" s="248">
        <v>1</v>
      </c>
      <c r="B11" s="931" t="s">
        <v>855</v>
      </c>
      <c r="C11" s="1067"/>
      <c r="D11" s="1067"/>
      <c r="E11" s="1067"/>
      <c r="F11" s="1067"/>
      <c r="G11" s="1067"/>
      <c r="H11" s="1067"/>
      <c r="I11" s="1067"/>
      <c r="J11" s="1067"/>
      <c r="K11" s="1067"/>
      <c r="L11" s="1067"/>
      <c r="M11" s="1067"/>
      <c r="N11" s="1047"/>
    </row>
    <row r="12" spans="1:47">
      <c r="A12" s="248">
        <v>2</v>
      </c>
      <c r="B12" s="1048"/>
      <c r="C12" s="1068"/>
      <c r="D12" s="1068"/>
      <c r="E12" s="1068"/>
      <c r="F12" s="1068"/>
      <c r="G12" s="1068"/>
      <c r="H12" s="1068"/>
      <c r="I12" s="1068"/>
      <c r="J12" s="1068"/>
      <c r="K12" s="1068"/>
      <c r="L12" s="1068"/>
      <c r="M12" s="1068"/>
      <c r="N12" s="1049"/>
    </row>
    <row r="13" spans="1:47">
      <c r="A13" s="248">
        <v>3</v>
      </c>
      <c r="B13" s="1048"/>
      <c r="C13" s="1068"/>
      <c r="D13" s="1068"/>
      <c r="E13" s="1068"/>
      <c r="F13" s="1068"/>
      <c r="G13" s="1068"/>
      <c r="H13" s="1068"/>
      <c r="I13" s="1068"/>
      <c r="J13" s="1068"/>
      <c r="K13" s="1068"/>
      <c r="L13" s="1068"/>
      <c r="M13" s="1068"/>
      <c r="N13" s="1049"/>
    </row>
    <row r="14" spans="1:47">
      <c r="A14" s="248">
        <v>4</v>
      </c>
      <c r="B14" s="1048"/>
      <c r="C14" s="1068"/>
      <c r="D14" s="1068"/>
      <c r="E14" s="1068"/>
      <c r="F14" s="1068"/>
      <c r="G14" s="1068"/>
      <c r="H14" s="1068"/>
      <c r="I14" s="1068"/>
      <c r="J14" s="1068"/>
      <c r="K14" s="1068"/>
      <c r="L14" s="1068"/>
      <c r="M14" s="1068"/>
      <c r="N14" s="1049"/>
    </row>
    <row r="15" spans="1:47">
      <c r="A15" s="248">
        <v>5</v>
      </c>
      <c r="B15" s="1048"/>
      <c r="C15" s="1068"/>
      <c r="D15" s="1068"/>
      <c r="E15" s="1068"/>
      <c r="F15" s="1068"/>
      <c r="G15" s="1068"/>
      <c r="H15" s="1068"/>
      <c r="I15" s="1068"/>
      <c r="J15" s="1068"/>
      <c r="K15" s="1068"/>
      <c r="L15" s="1068"/>
      <c r="M15" s="1068"/>
      <c r="N15" s="1049"/>
    </row>
    <row r="16" spans="1:47">
      <c r="A16" s="248">
        <v>6</v>
      </c>
      <c r="B16" s="1048"/>
      <c r="C16" s="1068"/>
      <c r="D16" s="1068"/>
      <c r="E16" s="1068"/>
      <c r="F16" s="1068"/>
      <c r="G16" s="1068"/>
      <c r="H16" s="1068"/>
      <c r="I16" s="1068"/>
      <c r="J16" s="1068"/>
      <c r="K16" s="1068"/>
      <c r="L16" s="1068"/>
      <c r="M16" s="1068"/>
      <c r="N16" s="1049"/>
    </row>
    <row r="17" spans="1:14">
      <c r="A17" s="248">
        <v>7</v>
      </c>
      <c r="B17" s="1048"/>
      <c r="C17" s="1068"/>
      <c r="D17" s="1068"/>
      <c r="E17" s="1068"/>
      <c r="F17" s="1068"/>
      <c r="G17" s="1068"/>
      <c r="H17" s="1068"/>
      <c r="I17" s="1068"/>
      <c r="J17" s="1068"/>
      <c r="K17" s="1068"/>
      <c r="L17" s="1068"/>
      <c r="M17" s="1068"/>
      <c r="N17" s="1049"/>
    </row>
    <row r="18" spans="1:14">
      <c r="A18" s="248">
        <v>8</v>
      </c>
      <c r="B18" s="1048"/>
      <c r="C18" s="1068"/>
      <c r="D18" s="1068"/>
      <c r="E18" s="1068"/>
      <c r="F18" s="1068"/>
      <c r="G18" s="1068"/>
      <c r="H18" s="1068"/>
      <c r="I18" s="1068"/>
      <c r="J18" s="1068"/>
      <c r="K18" s="1068"/>
      <c r="L18" s="1068"/>
      <c r="M18" s="1068"/>
      <c r="N18" s="1049"/>
    </row>
    <row r="19" spans="1:14">
      <c r="A19" s="248">
        <v>9</v>
      </c>
      <c r="B19" s="1048"/>
      <c r="C19" s="1068"/>
      <c r="D19" s="1068"/>
      <c r="E19" s="1068"/>
      <c r="F19" s="1068"/>
      <c r="G19" s="1068"/>
      <c r="H19" s="1068"/>
      <c r="I19" s="1068"/>
      <c r="J19" s="1068"/>
      <c r="K19" s="1068"/>
      <c r="L19" s="1068"/>
      <c r="M19" s="1068"/>
      <c r="N19" s="1049"/>
    </row>
    <row r="20" spans="1:14">
      <c r="A20" s="248">
        <v>10</v>
      </c>
      <c r="B20" s="1048"/>
      <c r="C20" s="1068"/>
      <c r="D20" s="1068"/>
      <c r="E20" s="1068"/>
      <c r="F20" s="1068"/>
      <c r="G20" s="1068"/>
      <c r="H20" s="1068"/>
      <c r="I20" s="1068"/>
      <c r="J20" s="1068"/>
      <c r="K20" s="1068"/>
      <c r="L20" s="1068"/>
      <c r="M20" s="1068"/>
      <c r="N20" s="1049"/>
    </row>
    <row r="21" spans="1:14">
      <c r="A21" s="248">
        <v>11</v>
      </c>
      <c r="B21" s="1048"/>
      <c r="C21" s="1068"/>
      <c r="D21" s="1068"/>
      <c r="E21" s="1068"/>
      <c r="F21" s="1068"/>
      <c r="G21" s="1068"/>
      <c r="H21" s="1068"/>
      <c r="I21" s="1068"/>
      <c r="J21" s="1068"/>
      <c r="K21" s="1068"/>
      <c r="L21" s="1068"/>
      <c r="M21" s="1068"/>
      <c r="N21" s="1049"/>
    </row>
    <row r="22" spans="1:14">
      <c r="A22" s="251" t="s">
        <v>7</v>
      </c>
      <c r="B22" s="1048"/>
      <c r="C22" s="1068"/>
      <c r="D22" s="1068"/>
      <c r="E22" s="1068"/>
      <c r="F22" s="1068"/>
      <c r="G22" s="1068"/>
      <c r="H22" s="1068"/>
      <c r="I22" s="1068"/>
      <c r="J22" s="1068"/>
      <c r="K22" s="1068"/>
      <c r="L22" s="1068"/>
      <c r="M22" s="1068"/>
      <c r="N22" s="1049"/>
    </row>
    <row r="23" spans="1:14">
      <c r="A23" s="251" t="s">
        <v>7</v>
      </c>
      <c r="B23" s="1050"/>
      <c r="C23" s="1069"/>
      <c r="D23" s="1069"/>
      <c r="E23" s="1069"/>
      <c r="F23" s="1069"/>
      <c r="G23" s="1069"/>
      <c r="H23" s="1069"/>
      <c r="I23" s="1069"/>
      <c r="J23" s="1069"/>
      <c r="K23" s="1069"/>
      <c r="L23" s="1069"/>
      <c r="M23" s="1069"/>
      <c r="N23" s="1051"/>
    </row>
    <row r="24" spans="1:14">
      <c r="A24" s="253" t="s">
        <v>8</v>
      </c>
      <c r="B24" s="254"/>
      <c r="C24" s="254"/>
      <c r="D24" s="252"/>
      <c r="E24" s="245"/>
      <c r="F24" s="245"/>
      <c r="G24" s="245"/>
      <c r="H24" s="245"/>
      <c r="I24" s="245"/>
      <c r="J24" s="245"/>
      <c r="K24" s="245"/>
      <c r="L24" s="245"/>
      <c r="M24" s="245"/>
      <c r="N24" s="245"/>
    </row>
    <row r="25" spans="1:14">
      <c r="A25" s="255" t="s">
        <v>9</v>
      </c>
      <c r="B25" s="255"/>
      <c r="C25" s="255"/>
      <c r="E25" s="245"/>
      <c r="F25" s="245"/>
      <c r="G25" s="245"/>
      <c r="H25" s="245"/>
      <c r="I25" s="245"/>
      <c r="J25" s="245"/>
      <c r="K25" s="245"/>
      <c r="L25" s="245"/>
      <c r="M25" s="245"/>
      <c r="N25" s="245"/>
    </row>
    <row r="26" spans="1:14" ht="15">
      <c r="A26" s="255" t="s">
        <v>10</v>
      </c>
      <c r="B26" s="255"/>
      <c r="C26" s="255"/>
      <c r="E26" s="245"/>
      <c r="F26" s="245"/>
      <c r="G26" s="245"/>
      <c r="H26" s="245"/>
      <c r="I26" s="245"/>
      <c r="J26" s="245"/>
      <c r="K26" s="1058" t="s">
        <v>1026</v>
      </c>
      <c r="L26" s="1058"/>
      <c r="M26" s="1058"/>
      <c r="N26" s="1058"/>
    </row>
    <row r="27" spans="1:14" ht="15">
      <c r="A27" s="255"/>
      <c r="B27" s="255"/>
      <c r="C27" s="255"/>
      <c r="E27" s="245"/>
      <c r="F27" s="245"/>
      <c r="G27" s="245"/>
      <c r="H27" s="245"/>
      <c r="I27" s="245"/>
      <c r="J27" s="245"/>
      <c r="K27" s="1058" t="s">
        <v>1008</v>
      </c>
      <c r="L27" s="1058"/>
      <c r="M27" s="1058"/>
      <c r="N27" s="1058"/>
    </row>
    <row r="28" spans="1:14" ht="15">
      <c r="A28" s="255"/>
      <c r="B28" s="255"/>
      <c r="C28" s="255"/>
      <c r="E28" s="245"/>
      <c r="F28" s="245"/>
      <c r="G28" s="245"/>
      <c r="H28" s="245"/>
      <c r="I28" s="245"/>
      <c r="J28" s="245"/>
      <c r="K28" s="1058"/>
      <c r="L28" s="1058"/>
      <c r="M28" s="1058"/>
      <c r="N28" s="1058"/>
    </row>
    <row r="29" spans="1:14">
      <c r="A29" s="255"/>
      <c r="D29" s="255"/>
      <c r="E29" s="245"/>
      <c r="F29" s="255"/>
      <c r="G29" s="255"/>
      <c r="H29" s="255"/>
      <c r="I29" s="938" t="s">
        <v>1025</v>
      </c>
      <c r="J29" s="938"/>
      <c r="K29" s="255"/>
      <c r="L29" s="255"/>
      <c r="M29" s="255"/>
      <c r="N29" s="255"/>
    </row>
    <row r="30" spans="1:14" ht="12.75" customHeight="1">
      <c r="E30" s="255"/>
      <c r="F30" s="1046"/>
      <c r="G30" s="1046"/>
      <c r="H30" s="1046"/>
      <c r="I30" s="1046"/>
      <c r="J30" s="1046"/>
      <c r="K30" s="1046"/>
      <c r="L30" s="1046"/>
      <c r="M30" s="1046"/>
      <c r="N30" s="1046"/>
    </row>
    <row r="31" spans="1:14" ht="12.75" customHeight="1">
      <c r="E31" s="495"/>
      <c r="F31" s="495"/>
      <c r="G31" s="495"/>
      <c r="H31" s="495"/>
      <c r="I31" s="495"/>
      <c r="J31" s="495"/>
      <c r="K31" s="1058" t="s">
        <v>1027</v>
      </c>
      <c r="L31" s="1058"/>
      <c r="M31" s="1058"/>
      <c r="N31" s="1058"/>
    </row>
    <row r="32" spans="1:14">
      <c r="A32" s="255"/>
      <c r="B32" s="255"/>
      <c r="E32" s="245"/>
      <c r="F32" s="255"/>
      <c r="G32" s="255"/>
      <c r="H32" s="255"/>
      <c r="I32" s="255"/>
      <c r="J32" s="255"/>
      <c r="K32" s="255"/>
      <c r="L32" s="255"/>
      <c r="M32" s="255"/>
      <c r="N32" s="255"/>
    </row>
    <row r="33" spans="1:14">
      <c r="E33" s="245"/>
      <c r="F33" s="245"/>
      <c r="G33" s="245"/>
      <c r="H33" s="245"/>
      <c r="I33" s="245"/>
      <c r="J33" s="245"/>
      <c r="K33" s="245"/>
      <c r="L33" s="245"/>
      <c r="M33" s="245"/>
      <c r="N33" s="245"/>
    </row>
    <row r="34" spans="1:14">
      <c r="A34" s="938"/>
      <c r="B34" s="938"/>
      <c r="C34" s="938"/>
      <c r="D34" s="938"/>
      <c r="E34" s="938"/>
      <c r="F34" s="938"/>
      <c r="G34" s="938"/>
      <c r="H34" s="938"/>
      <c r="I34" s="938"/>
      <c r="J34" s="938"/>
      <c r="K34" s="938"/>
      <c r="L34" s="938"/>
      <c r="M34" s="938"/>
      <c r="N34" s="938"/>
    </row>
    <row r="35" spans="1:14">
      <c r="E35" s="245"/>
      <c r="F35" s="245"/>
      <c r="G35" s="245"/>
      <c r="H35" s="245"/>
      <c r="I35" s="245"/>
      <c r="J35" s="245"/>
      <c r="K35" s="245"/>
      <c r="L35" s="245"/>
      <c r="M35" s="245"/>
      <c r="N35" s="245"/>
    </row>
    <row r="36" spans="1:14">
      <c r="E36" s="245"/>
      <c r="F36" s="245"/>
      <c r="G36" s="245"/>
      <c r="H36" s="245"/>
      <c r="I36" s="245"/>
      <c r="J36" s="245"/>
      <c r="K36" s="245"/>
      <c r="L36" s="245"/>
      <c r="M36" s="245"/>
      <c r="N36" s="245"/>
    </row>
    <row r="37" spans="1:14">
      <c r="E37" s="245"/>
      <c r="F37" s="245"/>
      <c r="G37" s="245"/>
      <c r="H37" s="245"/>
      <c r="I37" s="245"/>
      <c r="J37" s="245"/>
      <c r="K37" s="245"/>
      <c r="L37" s="245"/>
      <c r="M37" s="245"/>
      <c r="N37" s="245"/>
    </row>
    <row r="38" spans="1:14">
      <c r="E38" s="245"/>
      <c r="F38" s="245"/>
      <c r="G38" s="245"/>
      <c r="H38" s="245"/>
      <c r="I38" s="245"/>
      <c r="J38" s="245"/>
      <c r="K38" s="245"/>
      <c r="L38" s="245"/>
      <c r="M38" s="245"/>
      <c r="N38" s="245"/>
    </row>
    <row r="39" spans="1:14">
      <c r="E39" s="245"/>
      <c r="F39" s="245"/>
      <c r="G39" s="245"/>
      <c r="H39" s="245"/>
      <c r="I39" s="245"/>
      <c r="J39" s="245"/>
      <c r="K39" s="245"/>
      <c r="L39" s="245"/>
      <c r="M39" s="245"/>
      <c r="N39" s="245"/>
    </row>
    <row r="40" spans="1:14">
      <c r="E40" s="245"/>
      <c r="F40" s="245"/>
      <c r="G40" s="245"/>
      <c r="H40" s="245"/>
      <c r="I40" s="245"/>
      <c r="J40" s="245"/>
      <c r="K40" s="245"/>
      <c r="L40" s="245"/>
      <c r="M40" s="245"/>
      <c r="N40" s="245"/>
    </row>
    <row r="41" spans="1:14">
      <c r="E41" s="245"/>
      <c r="F41" s="245"/>
      <c r="G41" s="245"/>
      <c r="H41" s="245"/>
      <c r="I41" s="245"/>
      <c r="J41" s="245"/>
      <c r="K41" s="245"/>
      <c r="L41" s="245"/>
      <c r="M41" s="245"/>
      <c r="N41" s="245"/>
    </row>
    <row r="42" spans="1:14">
      <c r="E42" s="245"/>
      <c r="F42" s="245"/>
      <c r="G42" s="245"/>
      <c r="H42" s="245"/>
      <c r="I42" s="245"/>
      <c r="J42" s="245"/>
      <c r="K42" s="245"/>
      <c r="L42" s="245"/>
      <c r="M42" s="245"/>
      <c r="N42" s="245"/>
    </row>
    <row r="43" spans="1:14">
      <c r="E43" s="245"/>
      <c r="F43" s="245"/>
      <c r="G43" s="245"/>
      <c r="H43" s="245"/>
      <c r="I43" s="245"/>
      <c r="J43" s="245"/>
      <c r="K43" s="245"/>
      <c r="L43" s="245"/>
      <c r="M43" s="245"/>
      <c r="N43" s="245"/>
    </row>
    <row r="44" spans="1:14">
      <c r="E44" s="245"/>
      <c r="F44" s="245"/>
      <c r="G44" s="245"/>
      <c r="H44" s="245"/>
      <c r="I44" s="245"/>
      <c r="J44" s="245"/>
      <c r="K44" s="245"/>
      <c r="L44" s="245"/>
      <c r="M44" s="245"/>
      <c r="N44" s="245"/>
    </row>
    <row r="45" spans="1:14">
      <c r="E45" s="245"/>
      <c r="F45" s="245"/>
      <c r="G45" s="245"/>
      <c r="H45" s="245"/>
      <c r="I45" s="245"/>
      <c r="J45" s="245"/>
      <c r="K45" s="245"/>
      <c r="L45" s="245"/>
      <c r="M45" s="245"/>
      <c r="N45" s="245"/>
    </row>
    <row r="46" spans="1:14">
      <c r="E46" s="245"/>
      <c r="F46" s="245"/>
      <c r="G46" s="245"/>
      <c r="H46" s="245"/>
      <c r="I46" s="245"/>
      <c r="J46" s="245"/>
      <c r="K46" s="245"/>
      <c r="L46" s="245"/>
      <c r="M46" s="245"/>
      <c r="N46" s="245"/>
    </row>
    <row r="47" spans="1:14">
      <c r="E47" s="245"/>
      <c r="F47" s="245"/>
      <c r="G47" s="245"/>
      <c r="H47" s="245"/>
      <c r="I47" s="245"/>
      <c r="J47" s="245"/>
      <c r="K47" s="245"/>
      <c r="L47" s="245"/>
      <c r="M47" s="245"/>
      <c r="N47" s="245"/>
    </row>
    <row r="48" spans="1:14">
      <c r="E48" s="245"/>
      <c r="F48" s="245"/>
      <c r="G48" s="245"/>
      <c r="H48" s="245"/>
      <c r="I48" s="245"/>
      <c r="J48" s="245"/>
      <c r="K48" s="245"/>
      <c r="L48" s="245"/>
      <c r="M48" s="245"/>
      <c r="N48" s="245"/>
    </row>
    <row r="49" spans="5:14">
      <c r="E49" s="245"/>
      <c r="F49" s="245"/>
      <c r="G49" s="245"/>
      <c r="H49" s="245"/>
      <c r="I49" s="245"/>
      <c r="J49" s="245"/>
      <c r="K49" s="245"/>
      <c r="L49" s="245"/>
      <c r="M49" s="245"/>
      <c r="N49" s="245"/>
    </row>
    <row r="50" spans="5:14">
      <c r="E50" s="245"/>
      <c r="F50" s="245"/>
      <c r="G50" s="245"/>
      <c r="H50" s="245"/>
      <c r="I50" s="245"/>
      <c r="J50" s="245"/>
      <c r="K50" s="245"/>
      <c r="L50" s="245"/>
      <c r="M50" s="245"/>
      <c r="N50" s="245"/>
    </row>
    <row r="51" spans="5:14">
      <c r="E51" s="245"/>
      <c r="F51" s="245"/>
      <c r="G51" s="245"/>
      <c r="H51" s="245"/>
      <c r="I51" s="245"/>
      <c r="J51" s="245"/>
      <c r="K51" s="245"/>
      <c r="L51" s="245"/>
      <c r="M51" s="245"/>
      <c r="N51" s="245"/>
    </row>
    <row r="52" spans="5:14">
      <c r="E52" s="245"/>
      <c r="F52" s="245"/>
      <c r="G52" s="245"/>
      <c r="H52" s="245"/>
      <c r="I52" s="245"/>
      <c r="J52" s="245"/>
      <c r="K52" s="245"/>
      <c r="L52" s="245"/>
      <c r="M52" s="245"/>
      <c r="N52" s="245"/>
    </row>
    <row r="53" spans="5:14">
      <c r="E53" s="245"/>
      <c r="F53" s="245"/>
      <c r="G53" s="245"/>
      <c r="H53" s="245"/>
      <c r="I53" s="245"/>
      <c r="J53" s="245"/>
      <c r="K53" s="245"/>
      <c r="L53" s="245"/>
      <c r="M53" s="245"/>
      <c r="N53" s="245"/>
    </row>
    <row r="54" spans="5:14">
      <c r="E54" s="245"/>
      <c r="F54" s="245"/>
      <c r="G54" s="245"/>
      <c r="H54" s="245"/>
      <c r="I54" s="245"/>
      <c r="J54" s="245"/>
      <c r="K54" s="245"/>
      <c r="L54" s="245"/>
      <c r="M54" s="245"/>
      <c r="N54" s="245"/>
    </row>
    <row r="55" spans="5:14">
      <c r="E55" s="245"/>
      <c r="F55" s="245"/>
      <c r="G55" s="245"/>
      <c r="H55" s="245"/>
      <c r="I55" s="245"/>
      <c r="J55" s="245"/>
      <c r="K55" s="245"/>
      <c r="L55" s="245"/>
      <c r="M55" s="245"/>
      <c r="N55" s="245"/>
    </row>
    <row r="56" spans="5:14">
      <c r="E56" s="245"/>
      <c r="F56" s="245"/>
      <c r="G56" s="245"/>
      <c r="H56" s="245"/>
      <c r="I56" s="245"/>
      <c r="J56" s="245"/>
      <c r="K56" s="245"/>
      <c r="L56" s="245"/>
      <c r="M56" s="245"/>
      <c r="N56" s="245"/>
    </row>
    <row r="57" spans="5:14">
      <c r="E57" s="245"/>
      <c r="F57" s="245"/>
      <c r="G57" s="245"/>
      <c r="H57" s="245"/>
      <c r="I57" s="245"/>
      <c r="J57" s="245"/>
      <c r="K57" s="245"/>
      <c r="L57" s="245"/>
      <c r="M57" s="245"/>
      <c r="N57" s="245"/>
    </row>
    <row r="58" spans="5:14">
      <c r="E58" s="245"/>
      <c r="F58" s="245"/>
      <c r="G58" s="245"/>
      <c r="H58" s="245"/>
      <c r="I58" s="245"/>
      <c r="J58" s="245"/>
      <c r="K58" s="245"/>
      <c r="L58" s="245"/>
      <c r="M58" s="245"/>
      <c r="N58" s="245"/>
    </row>
    <row r="59" spans="5:14">
      <c r="E59" s="245"/>
      <c r="F59" s="245"/>
      <c r="G59" s="245"/>
      <c r="H59" s="245"/>
      <c r="I59" s="245"/>
      <c r="J59" s="245"/>
      <c r="K59" s="245"/>
      <c r="L59" s="245"/>
      <c r="M59" s="245"/>
      <c r="N59" s="245"/>
    </row>
    <row r="60" spans="5:14">
      <c r="E60" s="245"/>
      <c r="F60" s="245"/>
      <c r="G60" s="245"/>
      <c r="H60" s="245"/>
      <c r="I60" s="245"/>
      <c r="J60" s="245"/>
      <c r="K60" s="245"/>
      <c r="L60" s="245"/>
      <c r="M60" s="245"/>
      <c r="N60" s="245"/>
    </row>
    <row r="61" spans="5:14">
      <c r="E61" s="245"/>
      <c r="F61" s="245"/>
      <c r="G61" s="245"/>
      <c r="H61" s="245"/>
      <c r="I61" s="245"/>
      <c r="J61" s="245"/>
      <c r="K61" s="245"/>
      <c r="L61" s="245"/>
      <c r="M61" s="245"/>
      <c r="N61" s="245"/>
    </row>
    <row r="62" spans="5:14">
      <c r="E62" s="245"/>
      <c r="F62" s="245"/>
      <c r="G62" s="245"/>
      <c r="H62" s="245"/>
      <c r="I62" s="245"/>
      <c r="J62" s="245"/>
      <c r="K62" s="245"/>
      <c r="L62" s="245"/>
      <c r="M62" s="245"/>
      <c r="N62" s="245"/>
    </row>
    <row r="63" spans="5:14">
      <c r="E63" s="245"/>
      <c r="F63" s="245"/>
      <c r="G63" s="245"/>
      <c r="H63" s="245"/>
      <c r="I63" s="245"/>
      <c r="J63" s="245"/>
      <c r="K63" s="245"/>
      <c r="L63" s="245"/>
      <c r="M63" s="245"/>
      <c r="N63" s="245"/>
    </row>
    <row r="64" spans="5:14">
      <c r="E64" s="245"/>
      <c r="F64" s="245"/>
      <c r="G64" s="245"/>
      <c r="H64" s="245"/>
      <c r="I64" s="245"/>
      <c r="J64" s="245"/>
      <c r="K64" s="245"/>
      <c r="L64" s="245"/>
      <c r="M64" s="245"/>
      <c r="N64" s="245"/>
    </row>
    <row r="65" spans="5:14">
      <c r="E65" s="245"/>
      <c r="F65" s="245"/>
      <c r="G65" s="245"/>
      <c r="H65" s="245"/>
      <c r="I65" s="245"/>
      <c r="J65" s="245"/>
      <c r="K65" s="245"/>
      <c r="L65" s="245"/>
      <c r="M65" s="245"/>
      <c r="N65" s="245"/>
    </row>
    <row r="66" spans="5:14">
      <c r="E66" s="245"/>
      <c r="F66" s="245"/>
      <c r="G66" s="245"/>
      <c r="H66" s="245"/>
      <c r="I66" s="245"/>
      <c r="J66" s="245"/>
      <c r="K66" s="245"/>
      <c r="L66" s="245"/>
      <c r="M66" s="245"/>
      <c r="N66" s="245"/>
    </row>
    <row r="67" spans="5:14">
      <c r="E67" s="245"/>
      <c r="F67" s="245"/>
      <c r="G67" s="245"/>
      <c r="H67" s="245"/>
      <c r="I67" s="245"/>
      <c r="J67" s="245"/>
      <c r="K67" s="245"/>
      <c r="L67" s="245"/>
      <c r="M67" s="245"/>
      <c r="N67" s="245"/>
    </row>
    <row r="68" spans="5:14">
      <c r="E68" s="245"/>
      <c r="F68" s="245"/>
      <c r="G68" s="245"/>
      <c r="H68" s="245"/>
      <c r="I68" s="245"/>
      <c r="J68" s="245"/>
      <c r="K68" s="245"/>
      <c r="L68" s="245"/>
      <c r="M68" s="245"/>
      <c r="N68" s="245"/>
    </row>
    <row r="69" spans="5:14">
      <c r="E69" s="245"/>
      <c r="F69" s="245"/>
      <c r="G69" s="245"/>
      <c r="H69" s="245"/>
      <c r="I69" s="245"/>
      <c r="J69" s="245"/>
      <c r="K69" s="245"/>
      <c r="L69" s="245"/>
      <c r="M69" s="245"/>
      <c r="N69" s="245"/>
    </row>
    <row r="70" spans="5:14">
      <c r="E70" s="245"/>
      <c r="F70" s="245"/>
      <c r="G70" s="245"/>
      <c r="H70" s="245"/>
      <c r="I70" s="245"/>
      <c r="J70" s="245"/>
      <c r="K70" s="245"/>
      <c r="L70" s="245"/>
      <c r="M70" s="245"/>
      <c r="N70" s="245"/>
    </row>
    <row r="71" spans="5:14">
      <c r="E71" s="245"/>
      <c r="F71" s="245"/>
      <c r="G71" s="245"/>
      <c r="H71" s="245"/>
      <c r="I71" s="245"/>
      <c r="J71" s="245"/>
      <c r="K71" s="245"/>
      <c r="L71" s="245"/>
      <c r="M71" s="245"/>
      <c r="N71" s="245"/>
    </row>
    <row r="72" spans="5:14">
      <c r="E72" s="245"/>
      <c r="F72" s="245"/>
      <c r="G72" s="245"/>
      <c r="H72" s="245"/>
      <c r="I72" s="245"/>
      <c r="J72" s="245"/>
      <c r="K72" s="245"/>
      <c r="L72" s="245"/>
      <c r="M72" s="245"/>
      <c r="N72" s="245"/>
    </row>
    <row r="73" spans="5:14">
      <c r="E73" s="245"/>
      <c r="F73" s="245"/>
      <c r="G73" s="245"/>
      <c r="H73" s="245"/>
      <c r="I73" s="245"/>
      <c r="J73" s="245"/>
      <c r="K73" s="245"/>
      <c r="L73" s="245"/>
      <c r="M73" s="245"/>
      <c r="N73" s="245"/>
    </row>
    <row r="74" spans="5:14">
      <c r="E74" s="245"/>
      <c r="F74" s="245"/>
      <c r="G74" s="245"/>
      <c r="H74" s="245"/>
      <c r="I74" s="245"/>
      <c r="J74" s="245"/>
      <c r="K74" s="245"/>
      <c r="L74" s="245"/>
      <c r="M74" s="245"/>
      <c r="N74" s="245"/>
    </row>
    <row r="75" spans="5:14">
      <c r="E75" s="245"/>
      <c r="F75" s="245"/>
      <c r="G75" s="245"/>
      <c r="H75" s="245"/>
      <c r="I75" s="245"/>
      <c r="J75" s="245"/>
      <c r="K75" s="245"/>
      <c r="L75" s="245"/>
      <c r="M75" s="245"/>
      <c r="N75" s="245"/>
    </row>
    <row r="76" spans="5:14">
      <c r="E76" s="245"/>
      <c r="F76" s="245"/>
      <c r="G76" s="245"/>
      <c r="H76" s="245"/>
      <c r="I76" s="245"/>
      <c r="J76" s="245"/>
      <c r="K76" s="245"/>
      <c r="L76" s="245"/>
      <c r="M76" s="245"/>
      <c r="N76" s="245"/>
    </row>
    <row r="77" spans="5:14">
      <c r="E77" s="245"/>
      <c r="F77" s="245"/>
      <c r="G77" s="245"/>
      <c r="H77" s="245"/>
      <c r="I77" s="245"/>
      <c r="J77" s="245"/>
      <c r="K77" s="245"/>
      <c r="L77" s="245"/>
      <c r="M77" s="245"/>
      <c r="N77" s="245"/>
    </row>
    <row r="78" spans="5:14">
      <c r="E78" s="245"/>
      <c r="F78" s="245"/>
      <c r="G78" s="245"/>
      <c r="H78" s="245"/>
      <c r="I78" s="245"/>
      <c r="J78" s="245"/>
      <c r="K78" s="245"/>
      <c r="L78" s="245"/>
      <c r="M78" s="245"/>
      <c r="N78" s="245"/>
    </row>
    <row r="79" spans="5:14">
      <c r="E79" s="245"/>
      <c r="F79" s="245"/>
      <c r="G79" s="245"/>
      <c r="H79" s="245"/>
      <c r="I79" s="245"/>
      <c r="J79" s="245"/>
      <c r="K79" s="245"/>
      <c r="L79" s="245"/>
      <c r="M79" s="245"/>
      <c r="N79" s="245"/>
    </row>
    <row r="80" spans="5:14">
      <c r="E80" s="245"/>
      <c r="F80" s="245"/>
      <c r="G80" s="245"/>
      <c r="H80" s="245"/>
      <c r="I80" s="245"/>
      <c r="J80" s="245"/>
      <c r="K80" s="245"/>
      <c r="L80" s="245"/>
      <c r="M80" s="245"/>
      <c r="N80" s="245"/>
    </row>
    <row r="81" spans="5:14">
      <c r="E81" s="245"/>
      <c r="F81" s="245"/>
      <c r="G81" s="245"/>
      <c r="H81" s="245"/>
      <c r="I81" s="245"/>
      <c r="J81" s="245"/>
      <c r="K81" s="245"/>
      <c r="L81" s="245"/>
      <c r="M81" s="245"/>
      <c r="N81" s="245"/>
    </row>
    <row r="82" spans="5:14">
      <c r="E82" s="245"/>
      <c r="F82" s="245"/>
      <c r="G82" s="245"/>
      <c r="H82" s="245"/>
      <c r="I82" s="245"/>
      <c r="J82" s="245"/>
      <c r="K82" s="245"/>
      <c r="L82" s="245"/>
      <c r="M82" s="245"/>
      <c r="N82" s="245"/>
    </row>
    <row r="83" spans="5:14">
      <c r="E83" s="245"/>
      <c r="F83" s="245"/>
      <c r="G83" s="245"/>
      <c r="H83" s="245"/>
      <c r="I83" s="245"/>
      <c r="J83" s="245"/>
      <c r="K83" s="245"/>
      <c r="L83" s="245"/>
      <c r="M83" s="245"/>
      <c r="N83" s="245"/>
    </row>
  </sheetData>
  <mergeCells count="22">
    <mergeCell ref="A6:N6"/>
    <mergeCell ref="D1:E1"/>
    <mergeCell ref="M1:N1"/>
    <mergeCell ref="A2:N2"/>
    <mergeCell ref="A3:N3"/>
    <mergeCell ref="A4:N5"/>
    <mergeCell ref="F30:N30"/>
    <mergeCell ref="A34:N34"/>
    <mergeCell ref="C8:C9"/>
    <mergeCell ref="H7:N7"/>
    <mergeCell ref="A8:A9"/>
    <mergeCell ref="B8:B9"/>
    <mergeCell ref="D8:D9"/>
    <mergeCell ref="E8:H8"/>
    <mergeCell ref="I8:N8"/>
    <mergeCell ref="B11:N23"/>
    <mergeCell ref="K28:N28"/>
    <mergeCell ref="A7:C7"/>
    <mergeCell ref="K27:N27"/>
    <mergeCell ref="K31:N31"/>
    <mergeCell ref="I29:J29"/>
    <mergeCell ref="K26:N26"/>
  </mergeCells>
  <printOptions horizontalCentered="1"/>
  <pageMargins left="0.70866141732283472" right="0.70866141732283472" top="0.23622047244094491" bottom="0" header="0.31496062992125984" footer="0.31496062992125984"/>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1"/>
  <sheetViews>
    <sheetView zoomScaleSheetLayoutView="100" workbookViewId="0">
      <selection activeCell="E33" sqref="E33:N33"/>
    </sheetView>
  </sheetViews>
  <sheetFormatPr defaultColWidth="9.109375" defaultRowHeight="13.2"/>
  <cols>
    <col min="1" max="1" width="5.5546875" style="245" customWidth="1"/>
    <col min="2" max="2" width="8.88671875" style="245" customWidth="1"/>
    <col min="3" max="3" width="10.33203125" style="245" customWidth="1"/>
    <col min="4" max="4" width="12.88671875" style="245" customWidth="1"/>
    <col min="5" max="5" width="8.6640625" style="237" customWidth="1"/>
    <col min="6" max="7" width="8" style="237" customWidth="1"/>
    <col min="8" max="10" width="8.109375" style="237" customWidth="1"/>
    <col min="11" max="11" width="8.44140625" style="237" customWidth="1"/>
    <col min="12" max="12" width="8.109375" style="237" customWidth="1"/>
    <col min="13" max="13" width="11.33203125" style="237" customWidth="1"/>
    <col min="14" max="14" width="11.88671875" style="237" customWidth="1"/>
    <col min="15" max="37" width="9.109375" style="245"/>
    <col min="38" max="16384" width="9.109375" style="237"/>
  </cols>
  <sheetData>
    <row r="1" spans="1:37" ht="12.75" customHeight="1">
      <c r="D1" s="1062"/>
      <c r="E1" s="1062"/>
      <c r="F1" s="245"/>
      <c r="G1" s="245"/>
      <c r="H1" s="245"/>
      <c r="I1" s="245"/>
      <c r="J1" s="245"/>
      <c r="K1" s="245"/>
      <c r="L1" s="245"/>
      <c r="M1" s="1063" t="s">
        <v>764</v>
      </c>
      <c r="N1" s="1063"/>
    </row>
    <row r="2" spans="1:37" ht="15.6">
      <c r="A2" s="1060" t="s">
        <v>0</v>
      </c>
      <c r="B2" s="1060"/>
      <c r="C2" s="1060"/>
      <c r="D2" s="1060"/>
      <c r="E2" s="1060"/>
      <c r="F2" s="1060"/>
      <c r="G2" s="1060"/>
      <c r="H2" s="1060"/>
      <c r="I2" s="1060"/>
      <c r="J2" s="1060"/>
      <c r="K2" s="1060"/>
      <c r="L2" s="1060"/>
      <c r="M2" s="1060"/>
      <c r="N2" s="1060"/>
    </row>
    <row r="3" spans="1:37" ht="17.399999999999999">
      <c r="A3" s="1061" t="s">
        <v>652</v>
      </c>
      <c r="B3" s="1061"/>
      <c r="C3" s="1061"/>
      <c r="D3" s="1061"/>
      <c r="E3" s="1061"/>
      <c r="F3" s="1061"/>
      <c r="G3" s="1061"/>
      <c r="H3" s="1061"/>
      <c r="I3" s="1061"/>
      <c r="J3" s="1061"/>
      <c r="K3" s="1061"/>
      <c r="L3" s="1061"/>
      <c r="M3" s="1061"/>
      <c r="N3" s="1061"/>
    </row>
    <row r="4" spans="1:37" ht="9.75" customHeight="1">
      <c r="A4" s="1070" t="s">
        <v>763</v>
      </c>
      <c r="B4" s="1070"/>
      <c r="C4" s="1070"/>
      <c r="D4" s="1070"/>
      <c r="E4" s="1070"/>
      <c r="F4" s="1070"/>
      <c r="G4" s="1070"/>
      <c r="H4" s="1070"/>
      <c r="I4" s="1070"/>
      <c r="J4" s="1070"/>
      <c r="K4" s="1070"/>
      <c r="L4" s="1070"/>
      <c r="M4" s="1070"/>
      <c r="N4" s="1070"/>
    </row>
    <row r="5" spans="1:37" s="238" customFormat="1" ht="18.75" customHeight="1">
      <c r="A5" s="1070"/>
      <c r="B5" s="1070"/>
      <c r="C5" s="1070"/>
      <c r="D5" s="1070"/>
      <c r="E5" s="1070"/>
      <c r="F5" s="1070"/>
      <c r="G5" s="1070"/>
      <c r="H5" s="1070"/>
      <c r="I5" s="1070"/>
      <c r="J5" s="1070"/>
      <c r="K5" s="1070"/>
      <c r="L5" s="1070"/>
      <c r="M5" s="1070"/>
      <c r="N5" s="1070"/>
      <c r="O5" s="317"/>
      <c r="P5" s="317"/>
      <c r="Q5" s="317"/>
      <c r="R5" s="317"/>
      <c r="S5" s="317"/>
      <c r="T5" s="317"/>
      <c r="U5" s="317"/>
      <c r="V5" s="317"/>
      <c r="W5" s="317"/>
      <c r="X5" s="317"/>
      <c r="Y5" s="317"/>
      <c r="Z5" s="317"/>
      <c r="AA5" s="317"/>
      <c r="AB5" s="317"/>
      <c r="AC5" s="317"/>
      <c r="AD5" s="317"/>
      <c r="AE5" s="317"/>
      <c r="AF5" s="317"/>
      <c r="AG5" s="317"/>
      <c r="AH5" s="317"/>
      <c r="AI5" s="317"/>
      <c r="AJ5" s="317"/>
      <c r="AK5" s="317"/>
    </row>
    <row r="6" spans="1:37">
      <c r="A6" s="938"/>
      <c r="B6" s="938"/>
      <c r="C6" s="938"/>
      <c r="D6" s="938"/>
      <c r="E6" s="938"/>
      <c r="F6" s="938"/>
      <c r="G6" s="938"/>
      <c r="H6" s="938"/>
      <c r="I6" s="938"/>
      <c r="J6" s="938"/>
      <c r="K6" s="938"/>
      <c r="L6" s="938"/>
      <c r="M6" s="938"/>
      <c r="N6" s="938"/>
    </row>
    <row r="7" spans="1:37">
      <c r="A7" s="469" t="s">
        <v>938</v>
      </c>
      <c r="B7" s="469"/>
      <c r="D7" s="280"/>
      <c r="E7" s="245"/>
      <c r="F7" s="245"/>
      <c r="G7" s="245"/>
      <c r="H7" s="1041"/>
      <c r="I7" s="1041"/>
      <c r="J7" s="1041"/>
      <c r="K7" s="1041"/>
      <c r="L7" s="1041"/>
      <c r="M7" s="1041"/>
      <c r="N7" s="1041"/>
    </row>
    <row r="8" spans="1:37" ht="24.75" customHeight="1">
      <c r="A8" s="937" t="s">
        <v>2</v>
      </c>
      <c r="B8" s="937" t="s">
        <v>3</v>
      </c>
      <c r="C8" s="1064" t="s">
        <v>498</v>
      </c>
      <c r="D8" s="666" t="s">
        <v>79</v>
      </c>
      <c r="E8" s="1042" t="s">
        <v>80</v>
      </c>
      <c r="F8" s="1043"/>
      <c r="G8" s="1043"/>
      <c r="H8" s="1044"/>
      <c r="I8" s="937" t="s">
        <v>731</v>
      </c>
      <c r="J8" s="937"/>
      <c r="K8" s="937"/>
      <c r="L8" s="937"/>
      <c r="M8" s="937"/>
      <c r="N8" s="937"/>
    </row>
    <row r="9" spans="1:37" ht="44.4" customHeight="1">
      <c r="A9" s="937"/>
      <c r="B9" s="937"/>
      <c r="C9" s="1065"/>
      <c r="D9" s="672"/>
      <c r="E9" s="574" t="s">
        <v>176</v>
      </c>
      <c r="F9" s="574" t="s">
        <v>110</v>
      </c>
      <c r="G9" s="574" t="s">
        <v>111</v>
      </c>
      <c r="H9" s="574" t="s">
        <v>446</v>
      </c>
      <c r="I9" s="574" t="s">
        <v>15</v>
      </c>
      <c r="J9" s="574" t="s">
        <v>732</v>
      </c>
      <c r="K9" s="574" t="s">
        <v>733</v>
      </c>
      <c r="L9" s="574" t="s">
        <v>734</v>
      </c>
      <c r="M9" s="574" t="s">
        <v>735</v>
      </c>
      <c r="N9" s="574" t="s">
        <v>736</v>
      </c>
    </row>
    <row r="10" spans="1:37" s="239" customFormat="1">
      <c r="A10" s="281">
        <v>1</v>
      </c>
      <c r="B10" s="281">
        <v>2</v>
      </c>
      <c r="C10" s="281">
        <v>3</v>
      </c>
      <c r="D10" s="281">
        <v>8</v>
      </c>
      <c r="E10" s="281">
        <v>9</v>
      </c>
      <c r="F10" s="281">
        <v>10</v>
      </c>
      <c r="G10" s="281">
        <v>11</v>
      </c>
      <c r="H10" s="281">
        <v>12</v>
      </c>
      <c r="I10" s="281">
        <v>13</v>
      </c>
      <c r="J10" s="281">
        <v>14</v>
      </c>
      <c r="K10" s="281">
        <v>15</v>
      </c>
      <c r="L10" s="281">
        <v>16</v>
      </c>
      <c r="M10" s="281">
        <v>17</v>
      </c>
      <c r="N10" s="281">
        <v>18</v>
      </c>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row>
    <row r="11" spans="1:37">
      <c r="A11" s="248">
        <v>1</v>
      </c>
      <c r="B11" s="931" t="s">
        <v>854</v>
      </c>
      <c r="C11" s="1067"/>
      <c r="D11" s="1067"/>
      <c r="E11" s="1067"/>
      <c r="F11" s="1067"/>
      <c r="G11" s="1067"/>
      <c r="H11" s="1067"/>
      <c r="I11" s="1067"/>
      <c r="J11" s="1067"/>
      <c r="K11" s="1067"/>
      <c r="L11" s="1067"/>
      <c r="M11" s="1067"/>
      <c r="N11" s="1047"/>
    </row>
    <row r="12" spans="1:37">
      <c r="A12" s="248">
        <v>2</v>
      </c>
      <c r="B12" s="1048"/>
      <c r="C12" s="1068"/>
      <c r="D12" s="1068"/>
      <c r="E12" s="1068"/>
      <c r="F12" s="1068"/>
      <c r="G12" s="1068"/>
      <c r="H12" s="1068"/>
      <c r="I12" s="1068"/>
      <c r="J12" s="1068"/>
      <c r="K12" s="1068"/>
      <c r="L12" s="1068"/>
      <c r="M12" s="1068"/>
      <c r="N12" s="1049"/>
    </row>
    <row r="13" spans="1:37">
      <c r="A13" s="248">
        <v>3</v>
      </c>
      <c r="B13" s="1048"/>
      <c r="C13" s="1068"/>
      <c r="D13" s="1068"/>
      <c r="E13" s="1068"/>
      <c r="F13" s="1068"/>
      <c r="G13" s="1068"/>
      <c r="H13" s="1068"/>
      <c r="I13" s="1068"/>
      <c r="J13" s="1068"/>
      <c r="K13" s="1068"/>
      <c r="L13" s="1068"/>
      <c r="M13" s="1068"/>
      <c r="N13" s="1049"/>
    </row>
    <row r="14" spans="1:37">
      <c r="A14" s="248">
        <v>4</v>
      </c>
      <c r="B14" s="1048"/>
      <c r="C14" s="1068"/>
      <c r="D14" s="1068"/>
      <c r="E14" s="1068"/>
      <c r="F14" s="1068"/>
      <c r="G14" s="1068"/>
      <c r="H14" s="1068"/>
      <c r="I14" s="1068"/>
      <c r="J14" s="1068"/>
      <c r="K14" s="1068"/>
      <c r="L14" s="1068"/>
      <c r="M14" s="1068"/>
      <c r="N14" s="1049"/>
    </row>
    <row r="15" spans="1:37">
      <c r="A15" s="248">
        <v>5</v>
      </c>
      <c r="B15" s="1048"/>
      <c r="C15" s="1068"/>
      <c r="D15" s="1068"/>
      <c r="E15" s="1068"/>
      <c r="F15" s="1068"/>
      <c r="G15" s="1068"/>
      <c r="H15" s="1068"/>
      <c r="I15" s="1068"/>
      <c r="J15" s="1068"/>
      <c r="K15" s="1068"/>
      <c r="L15" s="1068"/>
      <c r="M15" s="1068"/>
      <c r="N15" s="1049"/>
    </row>
    <row r="16" spans="1:37">
      <c r="A16" s="248">
        <v>6</v>
      </c>
      <c r="B16" s="1048"/>
      <c r="C16" s="1068"/>
      <c r="D16" s="1068"/>
      <c r="E16" s="1068"/>
      <c r="F16" s="1068"/>
      <c r="G16" s="1068"/>
      <c r="H16" s="1068"/>
      <c r="I16" s="1068"/>
      <c r="J16" s="1068"/>
      <c r="K16" s="1068"/>
      <c r="L16" s="1068"/>
      <c r="M16" s="1068"/>
      <c r="N16" s="1049"/>
    </row>
    <row r="17" spans="1:14">
      <c r="A17" s="248">
        <v>7</v>
      </c>
      <c r="B17" s="1048"/>
      <c r="C17" s="1068"/>
      <c r="D17" s="1068"/>
      <c r="E17" s="1068"/>
      <c r="F17" s="1068"/>
      <c r="G17" s="1068"/>
      <c r="H17" s="1068"/>
      <c r="I17" s="1068"/>
      <c r="J17" s="1068"/>
      <c r="K17" s="1068"/>
      <c r="L17" s="1068"/>
      <c r="M17" s="1068"/>
      <c r="N17" s="1049"/>
    </row>
    <row r="18" spans="1:14">
      <c r="A18" s="248">
        <v>8</v>
      </c>
      <c r="B18" s="1048"/>
      <c r="C18" s="1068"/>
      <c r="D18" s="1068"/>
      <c r="E18" s="1068"/>
      <c r="F18" s="1068"/>
      <c r="G18" s="1068"/>
      <c r="H18" s="1068"/>
      <c r="I18" s="1068"/>
      <c r="J18" s="1068"/>
      <c r="K18" s="1068"/>
      <c r="L18" s="1068"/>
      <c r="M18" s="1068"/>
      <c r="N18" s="1049"/>
    </row>
    <row r="19" spans="1:14">
      <c r="A19" s="248">
        <v>9</v>
      </c>
      <c r="B19" s="1048"/>
      <c r="C19" s="1068"/>
      <c r="D19" s="1068"/>
      <c r="E19" s="1068"/>
      <c r="F19" s="1068"/>
      <c r="G19" s="1068"/>
      <c r="H19" s="1068"/>
      <c r="I19" s="1068"/>
      <c r="J19" s="1068"/>
      <c r="K19" s="1068"/>
      <c r="L19" s="1068"/>
      <c r="M19" s="1068"/>
      <c r="N19" s="1049"/>
    </row>
    <row r="20" spans="1:14">
      <c r="A20" s="248">
        <v>10</v>
      </c>
      <c r="B20" s="1048"/>
      <c r="C20" s="1068"/>
      <c r="D20" s="1068"/>
      <c r="E20" s="1068"/>
      <c r="F20" s="1068"/>
      <c r="G20" s="1068"/>
      <c r="H20" s="1068"/>
      <c r="I20" s="1068"/>
      <c r="J20" s="1068"/>
      <c r="K20" s="1068"/>
      <c r="L20" s="1068"/>
      <c r="M20" s="1068"/>
      <c r="N20" s="1049"/>
    </row>
    <row r="21" spans="1:14">
      <c r="A21" s="248">
        <v>11</v>
      </c>
      <c r="B21" s="1048"/>
      <c r="C21" s="1068"/>
      <c r="D21" s="1068"/>
      <c r="E21" s="1068"/>
      <c r="F21" s="1068"/>
      <c r="G21" s="1068"/>
      <c r="H21" s="1068"/>
      <c r="I21" s="1068"/>
      <c r="J21" s="1068"/>
      <c r="K21" s="1068"/>
      <c r="L21" s="1068"/>
      <c r="M21" s="1068"/>
      <c r="N21" s="1049"/>
    </row>
    <row r="22" spans="1:14">
      <c r="A22" s="251" t="s">
        <v>7</v>
      </c>
      <c r="B22" s="1048"/>
      <c r="C22" s="1068"/>
      <c r="D22" s="1068"/>
      <c r="E22" s="1068"/>
      <c r="F22" s="1068"/>
      <c r="G22" s="1068"/>
      <c r="H22" s="1068"/>
      <c r="I22" s="1068"/>
      <c r="J22" s="1068"/>
      <c r="K22" s="1068"/>
      <c r="L22" s="1068"/>
      <c r="M22" s="1068"/>
      <c r="N22" s="1049"/>
    </row>
    <row r="23" spans="1:14">
      <c r="A23" s="251" t="s">
        <v>7</v>
      </c>
      <c r="B23" s="1048"/>
      <c r="C23" s="1068"/>
      <c r="D23" s="1068"/>
      <c r="E23" s="1068"/>
      <c r="F23" s="1068"/>
      <c r="G23" s="1068"/>
      <c r="H23" s="1068"/>
      <c r="I23" s="1068"/>
      <c r="J23" s="1068"/>
      <c r="K23" s="1068"/>
      <c r="L23" s="1068"/>
      <c r="M23" s="1068"/>
      <c r="N23" s="1049"/>
    </row>
    <row r="24" spans="1:14">
      <c r="A24" s="251" t="s">
        <v>7</v>
      </c>
      <c r="B24" s="1050"/>
      <c r="C24" s="1069"/>
      <c r="D24" s="1069"/>
      <c r="E24" s="1069"/>
      <c r="F24" s="1069"/>
      <c r="G24" s="1069"/>
      <c r="H24" s="1069"/>
      <c r="I24" s="1069"/>
      <c r="J24" s="1069"/>
      <c r="K24" s="1069"/>
      <c r="L24" s="1069"/>
      <c r="M24" s="1069"/>
      <c r="N24" s="1051"/>
    </row>
    <row r="25" spans="1:14">
      <c r="A25" s="252"/>
      <c r="B25" s="252"/>
      <c r="C25" s="252"/>
      <c r="D25" s="252"/>
      <c r="E25" s="245"/>
      <c r="F25" s="245"/>
      <c r="G25" s="245"/>
      <c r="H25" s="245"/>
      <c r="I25" s="245"/>
      <c r="J25" s="245"/>
      <c r="K25" s="245"/>
      <c r="L25" s="245"/>
      <c r="M25" s="245"/>
      <c r="N25" s="245"/>
    </row>
    <row r="26" spans="1:14">
      <c r="A26" s="253" t="s">
        <v>8</v>
      </c>
      <c r="B26" s="254"/>
      <c r="C26" s="254"/>
      <c r="D26" s="252"/>
      <c r="E26" s="245"/>
      <c r="F26" s="245"/>
      <c r="G26" s="245"/>
      <c r="H26" s="245"/>
      <c r="I26" s="245"/>
      <c r="J26" s="245"/>
      <c r="K26" s="245"/>
      <c r="L26" s="245"/>
      <c r="M26" s="245"/>
      <c r="N26" s="245"/>
    </row>
    <row r="27" spans="1:14" ht="15">
      <c r="A27" s="255" t="s">
        <v>9</v>
      </c>
      <c r="B27" s="255"/>
      <c r="C27" s="255"/>
      <c r="E27" s="245"/>
      <c r="F27" s="245"/>
      <c r="G27" s="245"/>
      <c r="H27" s="245"/>
      <c r="I27" s="245"/>
      <c r="J27" s="245"/>
      <c r="K27" s="1058" t="s">
        <v>1026</v>
      </c>
      <c r="L27" s="1058"/>
      <c r="M27" s="1058"/>
      <c r="N27" s="1058"/>
    </row>
    <row r="28" spans="1:14" ht="15">
      <c r="A28" s="255" t="s">
        <v>10</v>
      </c>
      <c r="B28" s="255"/>
      <c r="C28" s="255"/>
      <c r="E28" s="245"/>
      <c r="F28" s="245"/>
      <c r="G28" s="245"/>
      <c r="H28" s="245"/>
      <c r="I28" s="245"/>
      <c r="J28" s="245"/>
      <c r="K28" s="1058" t="s">
        <v>1008</v>
      </c>
      <c r="L28" s="1058"/>
      <c r="M28" s="1058"/>
      <c r="N28" s="1058"/>
    </row>
    <row r="29" spans="1:14" ht="15">
      <c r="A29" s="255"/>
      <c r="B29" s="255"/>
      <c r="C29" s="255"/>
      <c r="E29" s="245"/>
      <c r="F29" s="245"/>
      <c r="G29" s="245"/>
      <c r="H29" s="245"/>
      <c r="I29" s="245"/>
      <c r="J29" s="245"/>
      <c r="K29" s="1058"/>
      <c r="L29" s="1058"/>
      <c r="M29" s="1058"/>
      <c r="N29" s="1058"/>
    </row>
    <row r="30" spans="1:14">
      <c r="A30" s="255"/>
      <c r="B30" s="255"/>
      <c r="C30" s="255"/>
      <c r="E30" s="245"/>
      <c r="F30" s="245"/>
      <c r="G30" s="245"/>
      <c r="H30" s="245"/>
      <c r="I30" s="938" t="s">
        <v>1025</v>
      </c>
      <c r="J30" s="938"/>
      <c r="K30" s="245"/>
      <c r="L30" s="245"/>
      <c r="M30" s="245"/>
      <c r="N30" s="245"/>
    </row>
    <row r="31" spans="1:14">
      <c r="A31" s="255"/>
      <c r="D31" s="255"/>
      <c r="E31" s="245"/>
      <c r="F31" s="255"/>
      <c r="G31" s="255"/>
      <c r="H31" s="255"/>
      <c r="I31" s="255"/>
      <c r="J31" s="255"/>
      <c r="K31" s="255"/>
      <c r="L31" s="255"/>
      <c r="M31" s="255"/>
      <c r="N31" s="255"/>
    </row>
    <row r="32" spans="1:14" ht="15.75" customHeight="1">
      <c r="E32" s="255"/>
      <c r="F32" s="495"/>
      <c r="G32" s="495"/>
      <c r="H32" s="495"/>
      <c r="I32" s="495"/>
      <c r="J32" s="495"/>
      <c r="K32" s="1058" t="s">
        <v>1027</v>
      </c>
      <c r="L32" s="1058"/>
      <c r="M32" s="1058"/>
      <c r="N32" s="1058"/>
    </row>
    <row r="33" spans="1:14" ht="12.75" customHeight="1">
      <c r="E33" s="1046"/>
      <c r="F33" s="1046"/>
      <c r="G33" s="1046"/>
      <c r="H33" s="1046"/>
      <c r="I33" s="1046"/>
      <c r="J33" s="1046"/>
      <c r="K33" s="1046"/>
      <c r="L33" s="1046"/>
      <c r="M33" s="1046"/>
      <c r="N33" s="1046"/>
    </row>
    <row r="34" spans="1:14">
      <c r="A34" s="255"/>
      <c r="B34" s="255"/>
      <c r="E34" s="245"/>
      <c r="F34" s="255"/>
      <c r="G34" s="255"/>
      <c r="H34" s="255"/>
      <c r="I34" s="255"/>
      <c r="J34" s="255"/>
      <c r="K34" s="255"/>
      <c r="L34" s="255"/>
      <c r="M34" s="255"/>
      <c r="N34" s="255"/>
    </row>
    <row r="35" spans="1:14" s="245" customFormat="1"/>
    <row r="36" spans="1:14" s="245" customFormat="1">
      <c r="A36" s="938"/>
      <c r="B36" s="938"/>
      <c r="C36" s="938"/>
      <c r="D36" s="938"/>
      <c r="E36" s="938"/>
      <c r="F36" s="938"/>
      <c r="G36" s="938"/>
      <c r="H36" s="938"/>
      <c r="I36" s="938"/>
      <c r="J36" s="938"/>
      <c r="K36" s="938"/>
      <c r="L36" s="938"/>
      <c r="M36" s="938"/>
      <c r="N36" s="938"/>
    </row>
    <row r="37" spans="1:14" s="245" customFormat="1"/>
    <row r="38" spans="1:14" s="245" customFormat="1"/>
    <row r="39" spans="1:14" s="245" customFormat="1"/>
    <row r="40" spans="1:14" s="245" customFormat="1"/>
    <row r="41" spans="1:14" s="245" customFormat="1"/>
    <row r="42" spans="1:14" s="245" customFormat="1"/>
    <row r="43" spans="1:14" s="245" customFormat="1"/>
    <row r="44" spans="1:14" s="245" customFormat="1"/>
    <row r="45" spans="1:14" s="245" customFormat="1"/>
    <row r="46" spans="1:14" s="245" customFormat="1"/>
    <row r="47" spans="1:14" s="245" customFormat="1"/>
    <row r="48" spans="1:14" s="245" customFormat="1"/>
    <row r="49" s="245" customFormat="1"/>
    <row r="50" s="245" customFormat="1"/>
    <row r="51" s="245" customFormat="1"/>
    <row r="52" s="245" customFormat="1"/>
    <row r="53" s="245" customFormat="1"/>
    <row r="54" s="245" customFormat="1"/>
    <row r="55" s="245" customFormat="1"/>
    <row r="56" s="245" customFormat="1"/>
    <row r="57" s="245" customFormat="1"/>
    <row r="58" s="245" customFormat="1"/>
    <row r="59" s="245" customFormat="1"/>
    <row r="60" s="245" customFormat="1"/>
    <row r="61" s="245" customFormat="1"/>
    <row r="62" s="245" customFormat="1"/>
    <row r="63" s="245" customFormat="1"/>
    <row r="64" s="245" customFormat="1"/>
    <row r="65" s="245" customFormat="1"/>
    <row r="66" s="245" customFormat="1"/>
    <row r="67" s="245" customFormat="1"/>
    <row r="68" s="245" customFormat="1"/>
    <row r="69" s="245" customFormat="1"/>
    <row r="70" s="245" customFormat="1"/>
    <row r="71" s="245" customFormat="1"/>
    <row r="72" s="245" customFormat="1"/>
    <row r="73" s="245" customFormat="1"/>
    <row r="74" s="245" customFormat="1"/>
    <row r="75" s="245" customFormat="1"/>
    <row r="76" s="245" customFormat="1"/>
    <row r="77" s="245" customFormat="1"/>
    <row r="78" s="245" customFormat="1"/>
    <row r="79" s="245" customFormat="1"/>
    <row r="80" s="245" customFormat="1"/>
    <row r="81" s="245" customFormat="1"/>
    <row r="82" s="245" customFormat="1"/>
    <row r="83" s="245" customFormat="1"/>
    <row r="84" s="245" customFormat="1"/>
    <row r="85" s="245" customFormat="1"/>
    <row r="86" s="245" customFormat="1"/>
    <row r="87" s="245" customFormat="1"/>
    <row r="88" s="245" customFormat="1"/>
    <row r="89" s="245" customFormat="1"/>
    <row r="90" s="245" customFormat="1"/>
    <row r="91" s="245" customFormat="1"/>
    <row r="92" s="245" customFormat="1"/>
    <row r="93" s="245" customFormat="1"/>
    <row r="94" s="245" customFormat="1"/>
    <row r="95" s="245" customFormat="1"/>
    <row r="96" s="245" customFormat="1"/>
    <row r="97" s="245" customFormat="1"/>
    <row r="98" s="245" customFormat="1"/>
    <row r="99" s="245" customFormat="1"/>
    <row r="100" s="245" customFormat="1"/>
    <row r="101" s="245" customFormat="1"/>
    <row r="102" s="245" customFormat="1"/>
    <row r="103" s="245" customFormat="1"/>
    <row r="104" s="245" customFormat="1"/>
    <row r="105" s="245" customFormat="1"/>
    <row r="106" s="245" customFormat="1"/>
    <row r="107" s="245" customFormat="1"/>
    <row r="108" s="245" customFormat="1"/>
    <row r="109" s="245" customFormat="1"/>
    <row r="110" s="245" customFormat="1"/>
    <row r="111" s="245" customFormat="1"/>
    <row r="112" s="245" customFormat="1"/>
    <row r="113" s="245" customFormat="1"/>
    <row r="114" s="245" customFormat="1"/>
    <row r="115" s="245" customFormat="1"/>
    <row r="116" s="245" customFormat="1"/>
    <row r="117" s="245" customFormat="1"/>
    <row r="118" s="245" customFormat="1"/>
    <row r="119" s="245" customFormat="1"/>
    <row r="120" s="245" customFormat="1"/>
    <row r="121" s="245" customFormat="1"/>
    <row r="122" s="245" customFormat="1"/>
    <row r="123" s="245" customFormat="1"/>
    <row r="124" s="245" customFormat="1"/>
    <row r="125" s="245" customFormat="1"/>
    <row r="126" s="245" customFormat="1"/>
    <row r="127" s="245" customFormat="1"/>
    <row r="128" s="245" customFormat="1"/>
    <row r="129" s="245" customFormat="1"/>
    <row r="130" s="245" customFormat="1"/>
    <row r="131" s="245" customFormat="1"/>
    <row r="132" s="245" customFormat="1"/>
    <row r="133" s="245" customFormat="1"/>
    <row r="134" s="245" customFormat="1"/>
    <row r="135" s="245" customFormat="1"/>
    <row r="136" s="245" customFormat="1"/>
    <row r="137" s="245" customFormat="1"/>
    <row r="138" s="245" customFormat="1"/>
    <row r="139" s="245" customFormat="1"/>
    <row r="140" s="245" customFormat="1"/>
    <row r="141" s="245" customFormat="1"/>
    <row r="142" s="245" customFormat="1"/>
    <row r="143" s="245" customFormat="1"/>
    <row r="144" s="245" customFormat="1"/>
    <row r="145" s="245" customFormat="1"/>
    <row r="146" s="245" customFormat="1"/>
    <row r="147" s="245" customFormat="1"/>
    <row r="148" s="245" customFormat="1"/>
    <row r="149" s="245" customFormat="1"/>
    <row r="150" s="245" customFormat="1"/>
    <row r="151" s="245" customFormat="1"/>
    <row r="152" s="245" customFormat="1"/>
    <row r="153" s="245" customFormat="1"/>
    <row r="154" s="245" customFormat="1"/>
    <row r="155" s="245" customFormat="1"/>
    <row r="156" s="245" customFormat="1"/>
    <row r="157" s="245" customFormat="1"/>
    <row r="158" s="245" customFormat="1"/>
    <row r="159" s="245" customFormat="1"/>
    <row r="160" s="245" customFormat="1"/>
    <row r="161" s="245" customFormat="1"/>
    <row r="162" s="245" customFormat="1"/>
    <row r="163" s="245" customFormat="1"/>
    <row r="164" s="245" customFormat="1"/>
    <row r="165" s="245" customFormat="1"/>
    <row r="166" s="245" customFormat="1"/>
    <row r="167" s="245" customFormat="1"/>
    <row r="168" s="245" customFormat="1"/>
    <row r="169" s="245" customFormat="1"/>
    <row r="170" s="245" customFormat="1"/>
    <row r="171" s="245" customFormat="1"/>
    <row r="172" s="245" customFormat="1"/>
    <row r="173" s="245" customFormat="1"/>
    <row r="174" s="245" customFormat="1"/>
    <row r="175" s="245" customFormat="1"/>
    <row r="176" s="245" customFormat="1"/>
    <row r="177" s="245" customFormat="1"/>
    <row r="178" s="245" customFormat="1"/>
    <row r="179" s="245" customFormat="1"/>
    <row r="180" s="245" customFormat="1"/>
    <row r="181" s="245" customFormat="1"/>
    <row r="182" s="245" customFormat="1"/>
    <row r="183" s="245" customFormat="1"/>
    <row r="184" s="245" customFormat="1"/>
    <row r="185" s="245" customFormat="1"/>
    <row r="186" s="245" customFormat="1"/>
    <row r="187" s="245" customFormat="1"/>
    <row r="188" s="245" customFormat="1"/>
    <row r="189" s="245" customFormat="1"/>
    <row r="190" s="245" customFormat="1"/>
    <row r="191" s="245" customFormat="1"/>
    <row r="192" s="245" customFormat="1"/>
    <row r="193" s="245" customFormat="1"/>
    <row r="194" s="245" customFormat="1"/>
    <row r="195" s="245" customFormat="1"/>
    <row r="196" s="245" customFormat="1"/>
    <row r="197" s="245" customFormat="1"/>
    <row r="198" s="245" customFormat="1"/>
    <row r="199" s="245" customFormat="1"/>
    <row r="200" s="245" customFormat="1"/>
    <row r="201" s="245" customFormat="1"/>
    <row r="202" s="245" customFormat="1"/>
    <row r="203" s="245" customFormat="1"/>
    <row r="204" s="245" customFormat="1"/>
    <row r="205" s="245" customFormat="1"/>
    <row r="206" s="245" customFormat="1"/>
    <row r="207" s="245" customFormat="1"/>
    <row r="208" s="245" customFormat="1"/>
    <row r="209" s="245" customFormat="1"/>
    <row r="210" s="245" customFormat="1"/>
    <row r="211" s="245" customFormat="1"/>
    <row r="212" s="245" customFormat="1"/>
    <row r="213" s="245" customFormat="1"/>
    <row r="214" s="245" customFormat="1"/>
    <row r="215" s="245" customFormat="1"/>
    <row r="216" s="245" customFormat="1"/>
    <row r="217" s="245" customFormat="1"/>
    <row r="218" s="245" customFormat="1"/>
    <row r="219" s="245" customFormat="1"/>
    <row r="220" s="245" customFormat="1"/>
    <row r="221" s="245" customFormat="1"/>
    <row r="222" s="245" customFormat="1"/>
    <row r="223" s="245" customFormat="1"/>
    <row r="224" s="245" customFormat="1"/>
    <row r="225" s="245" customFormat="1"/>
    <row r="226" s="245" customFormat="1"/>
    <row r="227" s="245" customFormat="1"/>
    <row r="228" s="245" customFormat="1"/>
    <row r="229" s="245" customFormat="1"/>
    <row r="230" s="245" customFormat="1"/>
    <row r="231" s="245" customFormat="1"/>
    <row r="232" s="245" customFormat="1"/>
    <row r="233" s="245" customFormat="1"/>
    <row r="234" s="245" customFormat="1"/>
    <row r="235" s="245" customFormat="1"/>
    <row r="236" s="245" customFormat="1"/>
    <row r="237" s="245" customFormat="1"/>
    <row r="238" s="245" customFormat="1"/>
    <row r="239" s="245" customFormat="1"/>
    <row r="240" s="245" customFormat="1"/>
    <row r="241" s="245" customFormat="1"/>
    <row r="242" s="245" customFormat="1"/>
    <row r="243" s="245" customFormat="1"/>
    <row r="244" s="245" customFormat="1"/>
    <row r="245" s="245" customFormat="1"/>
    <row r="246" s="245" customFormat="1"/>
    <row r="247" s="245" customFormat="1"/>
    <row r="248" s="245" customFormat="1"/>
    <row r="249" s="245" customFormat="1"/>
    <row r="250" s="245" customFormat="1"/>
    <row r="251" s="245" customFormat="1"/>
    <row r="252" s="245" customFormat="1"/>
    <row r="253" s="245" customFormat="1"/>
    <row r="254" s="245" customFormat="1"/>
    <row r="255" s="245" customFormat="1"/>
    <row r="256" s="245" customFormat="1"/>
    <row r="257" s="245" customFormat="1"/>
    <row r="258" s="245" customFormat="1"/>
    <row r="259" s="245" customFormat="1"/>
    <row r="260" s="245" customFormat="1"/>
    <row r="261" s="245" customFormat="1"/>
    <row r="262" s="245" customFormat="1"/>
    <row r="263" s="245" customFormat="1"/>
    <row r="264" s="245" customFormat="1"/>
    <row r="265" s="245" customFormat="1"/>
    <row r="266" s="245" customFormat="1"/>
    <row r="267" s="245" customFormat="1"/>
    <row r="268" s="245" customFormat="1"/>
    <row r="269" s="245" customFormat="1"/>
    <row r="270" s="245" customFormat="1"/>
    <row r="271" s="245" customFormat="1"/>
    <row r="272" s="245" customFormat="1"/>
    <row r="273" s="245" customFormat="1"/>
    <row r="274" s="245" customFormat="1"/>
    <row r="275" s="245" customFormat="1"/>
    <row r="276" s="245" customFormat="1"/>
    <row r="277" s="245" customFormat="1"/>
    <row r="278" s="245" customFormat="1"/>
    <row r="279" s="245" customFormat="1"/>
    <row r="280" s="245" customFormat="1"/>
    <row r="281" s="245" customFormat="1"/>
    <row r="282" s="245" customFormat="1"/>
    <row r="283" s="245" customFormat="1"/>
    <row r="284" s="245" customFormat="1"/>
    <row r="285" s="245" customFormat="1"/>
    <row r="286" s="245" customFormat="1"/>
    <row r="287" s="245" customFormat="1"/>
    <row r="288" s="245" customFormat="1"/>
    <row r="289" s="245" customFormat="1"/>
    <row r="290" s="245" customFormat="1"/>
    <row r="291" s="245" customFormat="1"/>
    <row r="292" s="245" customFormat="1"/>
    <row r="293" s="245" customFormat="1"/>
    <row r="294" s="245" customFormat="1"/>
    <row r="295" s="245" customFormat="1"/>
    <row r="296" s="245" customFormat="1"/>
    <row r="297" s="245" customFormat="1"/>
    <row r="298" s="245" customFormat="1"/>
    <row r="299" s="245" customFormat="1"/>
    <row r="300" s="245" customFormat="1"/>
    <row r="301" s="245" customFormat="1"/>
    <row r="302" s="245" customFormat="1"/>
    <row r="303" s="245" customFormat="1"/>
    <row r="304" s="245" customFormat="1"/>
    <row r="305" s="245" customFormat="1"/>
    <row r="306" s="245" customFormat="1"/>
    <row r="307" s="245" customFormat="1"/>
    <row r="308" s="245" customFormat="1"/>
    <row r="309" s="245" customFormat="1"/>
    <row r="310" s="245" customFormat="1"/>
    <row r="311" s="245" customFormat="1"/>
    <row r="312" s="245" customFormat="1"/>
    <row r="313" s="245" customFormat="1"/>
    <row r="314" s="245" customFormat="1"/>
    <row r="315" s="245" customFormat="1"/>
    <row r="316" s="245" customFormat="1"/>
    <row r="317" s="245" customFormat="1"/>
    <row r="318" s="245" customFormat="1"/>
    <row r="319" s="245" customFormat="1"/>
    <row r="320" s="245" customFormat="1"/>
    <row r="321" s="245" customFormat="1"/>
    <row r="322" s="245" customFormat="1"/>
    <row r="323" s="245" customFormat="1"/>
    <row r="324" s="245" customFormat="1"/>
    <row r="325" s="245" customFormat="1"/>
    <row r="326" s="245" customFormat="1"/>
    <row r="327" s="245" customFormat="1"/>
    <row r="328" s="245" customFormat="1"/>
    <row r="329" s="245" customFormat="1"/>
    <row r="330" s="245" customFormat="1"/>
    <row r="331" s="245" customFormat="1"/>
    <row r="332" s="245" customFormat="1"/>
    <row r="333" s="245" customFormat="1"/>
    <row r="334" s="245" customFormat="1"/>
    <row r="335" s="245" customFormat="1"/>
    <row r="336" s="245" customFormat="1"/>
    <row r="337" s="245" customFormat="1"/>
    <row r="338" s="245" customFormat="1"/>
    <row r="339" s="245" customFormat="1"/>
    <row r="340" s="245" customFormat="1"/>
    <row r="341" s="245" customFormat="1"/>
    <row r="342" s="245" customFormat="1"/>
    <row r="343" s="245" customFormat="1"/>
    <row r="344" s="245" customFormat="1"/>
    <row r="345" s="245" customFormat="1"/>
    <row r="346" s="245" customFormat="1"/>
    <row r="347" s="245" customFormat="1"/>
    <row r="348" s="245" customFormat="1"/>
    <row r="349" s="245" customFormat="1"/>
    <row r="350" s="245" customFormat="1"/>
    <row r="351" s="245" customFormat="1"/>
    <row r="352" s="245" customFormat="1"/>
    <row r="353" s="245" customFormat="1"/>
    <row r="354" s="245" customFormat="1"/>
    <row r="355" s="245" customFormat="1"/>
    <row r="356" s="245" customFormat="1"/>
    <row r="357" s="245" customFormat="1"/>
    <row r="358" s="245" customFormat="1"/>
    <row r="359" s="245" customFormat="1"/>
    <row r="360" s="245" customFormat="1"/>
    <row r="361" s="245" customFormat="1"/>
    <row r="362" s="245" customFormat="1"/>
    <row r="363" s="245" customFormat="1"/>
    <row r="364" s="245" customFormat="1"/>
    <row r="365" s="245" customFormat="1"/>
    <row r="366" s="245" customFormat="1"/>
    <row r="367" s="245" customFormat="1"/>
    <row r="368" s="245" customFormat="1"/>
    <row r="369" s="245" customFormat="1"/>
    <row r="370" s="245" customFormat="1"/>
    <row r="371" s="245" customFormat="1"/>
    <row r="372" s="245" customFormat="1"/>
    <row r="373" s="245" customFormat="1"/>
    <row r="374" s="245" customFormat="1"/>
    <row r="375" s="245" customFormat="1"/>
    <row r="376" s="245" customFormat="1"/>
    <row r="377" s="245" customFormat="1"/>
    <row r="378" s="245" customFormat="1"/>
    <row r="379" s="245" customFormat="1"/>
    <row r="380" s="245" customFormat="1"/>
    <row r="381" s="245" customFormat="1"/>
    <row r="382" s="245" customFormat="1"/>
    <row r="383" s="245" customFormat="1"/>
    <row r="384" s="245" customFormat="1"/>
    <row r="385" s="245" customFormat="1"/>
    <row r="386" s="245" customFormat="1"/>
    <row r="387" s="245" customFormat="1"/>
    <row r="388" s="245" customFormat="1"/>
    <row r="389" s="245" customFormat="1"/>
    <row r="390" s="245" customFormat="1"/>
    <row r="391" s="245" customFormat="1"/>
    <row r="392" s="245" customFormat="1"/>
    <row r="393" s="245" customFormat="1"/>
    <row r="394" s="245" customFormat="1"/>
    <row r="395" s="245" customFormat="1"/>
    <row r="396" s="245" customFormat="1"/>
    <row r="397" s="245" customFormat="1"/>
    <row r="398" s="245" customFormat="1"/>
    <row r="399" s="245" customFormat="1"/>
    <row r="400" s="245" customFormat="1"/>
    <row r="401" s="245" customFormat="1"/>
    <row r="402" s="245" customFormat="1"/>
    <row r="403" s="245" customFormat="1"/>
    <row r="404" s="245" customFormat="1"/>
    <row r="405" s="245" customFormat="1"/>
    <row r="406" s="245" customFormat="1"/>
    <row r="407" s="245" customFormat="1"/>
    <row r="408" s="245" customFormat="1"/>
    <row r="409" s="245" customFormat="1"/>
    <row r="410" s="245" customFormat="1"/>
    <row r="411" s="245" customFormat="1"/>
    <row r="412" s="245" customFormat="1"/>
    <row r="413" s="245" customFormat="1"/>
    <row r="414" s="245" customFormat="1"/>
    <row r="415" s="245" customFormat="1"/>
    <row r="416" s="245" customFormat="1"/>
    <row r="417" s="245" customFormat="1"/>
    <row r="418" s="245" customFormat="1"/>
    <row r="419" s="245" customFormat="1"/>
    <row r="420" s="245" customFormat="1"/>
    <row r="421" s="245" customFormat="1"/>
  </sheetData>
  <mergeCells count="21">
    <mergeCell ref="A6:N6"/>
    <mergeCell ref="D1:E1"/>
    <mergeCell ref="M1:N1"/>
    <mergeCell ref="A2:N2"/>
    <mergeCell ref="A3:N3"/>
    <mergeCell ref="A4:N5"/>
    <mergeCell ref="E33:N33"/>
    <mergeCell ref="A36:N36"/>
    <mergeCell ref="H7:N7"/>
    <mergeCell ref="A8:A9"/>
    <mergeCell ref="B8:B9"/>
    <mergeCell ref="C8:C9"/>
    <mergeCell ref="D8:D9"/>
    <mergeCell ref="E8:H8"/>
    <mergeCell ref="I8:N8"/>
    <mergeCell ref="B11:N24"/>
    <mergeCell ref="K29:N29"/>
    <mergeCell ref="K28:N28"/>
    <mergeCell ref="K32:N32"/>
    <mergeCell ref="I30:J30"/>
    <mergeCell ref="K27:N27"/>
  </mergeCells>
  <printOptions horizontalCentered="1"/>
  <pageMargins left="0.70866141732283472" right="0.70866141732283472" top="0.23622047244094491" bottom="0" header="0.31496062992125984" footer="0.31496062992125984"/>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4"/>
  <sheetViews>
    <sheetView view="pageBreakPreview" topLeftCell="D13" zoomScale="115" zoomScaleSheetLayoutView="115" workbookViewId="0">
      <selection activeCell="Q33" sqref="Q33:S33"/>
    </sheetView>
  </sheetViews>
  <sheetFormatPr defaultColWidth="9.109375" defaultRowHeight="14.4"/>
  <cols>
    <col min="1" max="1" width="7.5546875" style="61" customWidth="1"/>
    <col min="2" max="2" width="11.33203125" style="61" customWidth="1"/>
    <col min="3" max="4" width="8.5546875" style="61" customWidth="1"/>
    <col min="5" max="5" width="8.6640625" style="61" customWidth="1"/>
    <col min="6" max="6" width="8.5546875" style="61" customWidth="1"/>
    <col min="7" max="7" width="9.6640625" style="61" customWidth="1"/>
    <col min="8" max="8" width="10.33203125" style="61" customWidth="1"/>
    <col min="9" max="9" width="9.6640625" style="61" customWidth="1"/>
    <col min="10" max="10" width="9.33203125" style="61" customWidth="1"/>
    <col min="11" max="11" width="7" style="61" customWidth="1"/>
    <col min="12" max="12" width="7.33203125" style="61" customWidth="1"/>
    <col min="13" max="13" width="7.44140625" style="61" customWidth="1"/>
    <col min="14" max="14" width="7.88671875" style="61" customWidth="1"/>
    <col min="15" max="15" width="11.44140625" style="61" customWidth="1"/>
    <col min="16" max="16" width="12.33203125" style="61" customWidth="1"/>
    <col min="17" max="17" width="11.5546875" style="61" customWidth="1"/>
    <col min="18" max="18" width="19.33203125" style="61" customWidth="1"/>
    <col min="19" max="19" width="9" style="61" customWidth="1"/>
    <col min="20" max="20" width="9.109375" style="61" hidden="1" customWidth="1"/>
    <col min="21" max="16384" width="9.109375" style="61"/>
  </cols>
  <sheetData>
    <row r="1" spans="1:20" s="13" customFormat="1" ht="15.6">
      <c r="G1" s="704" t="s">
        <v>0</v>
      </c>
      <c r="H1" s="704"/>
      <c r="I1" s="704"/>
      <c r="J1" s="704"/>
      <c r="K1" s="704"/>
      <c r="L1" s="704"/>
      <c r="M1" s="704"/>
      <c r="N1" s="33"/>
      <c r="O1" s="33"/>
      <c r="R1" s="842" t="s">
        <v>550</v>
      </c>
      <c r="S1" s="842"/>
    </row>
    <row r="2" spans="1:20" s="13" customFormat="1" ht="21">
      <c r="B2" s="113"/>
      <c r="E2" s="705" t="s">
        <v>652</v>
      </c>
      <c r="F2" s="705"/>
      <c r="G2" s="705"/>
      <c r="H2" s="705"/>
      <c r="I2" s="705"/>
      <c r="J2" s="705"/>
      <c r="K2" s="705"/>
      <c r="L2" s="705"/>
      <c r="M2" s="705"/>
      <c r="N2" s="705"/>
      <c r="O2" s="705"/>
    </row>
    <row r="3" spans="1:20" s="13" customFormat="1" ht="21">
      <c r="B3" s="111"/>
      <c r="C3" s="111"/>
      <c r="D3" s="111"/>
      <c r="E3" s="111"/>
      <c r="F3" s="111"/>
      <c r="G3" s="111"/>
      <c r="H3" s="111"/>
      <c r="I3" s="111"/>
      <c r="J3" s="111"/>
    </row>
    <row r="4" spans="1:20" ht="17.399999999999999">
      <c r="B4" s="1071" t="s">
        <v>742</v>
      </c>
      <c r="C4" s="1071"/>
      <c r="D4" s="1071"/>
      <c r="E4" s="1071"/>
      <c r="F4" s="1071"/>
      <c r="G4" s="1071"/>
      <c r="H4" s="1071"/>
      <c r="I4" s="1071"/>
      <c r="J4" s="1071"/>
      <c r="K4" s="1071"/>
      <c r="L4" s="1071"/>
      <c r="M4" s="1071"/>
      <c r="N4" s="1071"/>
      <c r="O4" s="1071"/>
      <c r="P4" s="1071"/>
      <c r="Q4" s="1071"/>
      <c r="R4" s="1071"/>
      <c r="S4" s="1071"/>
      <c r="T4" s="1071"/>
    </row>
    <row r="5" spans="1:20">
      <c r="C5" s="62"/>
      <c r="D5" s="62"/>
      <c r="E5" s="62"/>
      <c r="F5" s="62"/>
      <c r="G5" s="62"/>
      <c r="H5" s="62"/>
      <c r="M5" s="62"/>
      <c r="N5" s="62"/>
      <c r="O5" s="62"/>
      <c r="P5" s="62"/>
      <c r="Q5" s="62"/>
      <c r="R5" s="62"/>
      <c r="S5" s="62"/>
      <c r="T5" s="62"/>
    </row>
    <row r="6" spans="1:20">
      <c r="A6" s="29" t="s">
        <v>936</v>
      </c>
      <c r="B6" s="29"/>
    </row>
    <row r="7" spans="1:20">
      <c r="B7" s="64"/>
    </row>
    <row r="8" spans="1:20" s="65" customFormat="1" ht="42" customHeight="1">
      <c r="A8" s="690" t="s">
        <v>2</v>
      </c>
      <c r="B8" s="1072" t="s">
        <v>3</v>
      </c>
      <c r="C8" s="1078" t="s">
        <v>241</v>
      </c>
      <c r="D8" s="1078"/>
      <c r="E8" s="1078"/>
      <c r="F8" s="1078"/>
      <c r="G8" s="1075" t="s">
        <v>765</v>
      </c>
      <c r="H8" s="1076"/>
      <c r="I8" s="1076"/>
      <c r="J8" s="1079"/>
      <c r="K8" s="1075" t="s">
        <v>205</v>
      </c>
      <c r="L8" s="1076"/>
      <c r="M8" s="1076"/>
      <c r="N8" s="1079"/>
      <c r="O8" s="1075" t="s">
        <v>100</v>
      </c>
      <c r="P8" s="1076"/>
      <c r="Q8" s="1076"/>
      <c r="R8" s="1077"/>
    </row>
    <row r="9" spans="1:20" s="66" customFormat="1" ht="62.25" customHeight="1">
      <c r="A9" s="690"/>
      <c r="B9" s="1073"/>
      <c r="C9" s="549" t="s">
        <v>87</v>
      </c>
      <c r="D9" s="549" t="s">
        <v>91</v>
      </c>
      <c r="E9" s="549" t="s">
        <v>92</v>
      </c>
      <c r="F9" s="549" t="s">
        <v>15</v>
      </c>
      <c r="G9" s="549" t="s">
        <v>87</v>
      </c>
      <c r="H9" s="549" t="s">
        <v>91</v>
      </c>
      <c r="I9" s="549" t="s">
        <v>92</v>
      </c>
      <c r="J9" s="549" t="s">
        <v>15</v>
      </c>
      <c r="K9" s="549" t="s">
        <v>87</v>
      </c>
      <c r="L9" s="549" t="s">
        <v>91</v>
      </c>
      <c r="M9" s="549" t="s">
        <v>92</v>
      </c>
      <c r="N9" s="549" t="s">
        <v>15</v>
      </c>
      <c r="O9" s="549" t="s">
        <v>138</v>
      </c>
      <c r="P9" s="549" t="s">
        <v>139</v>
      </c>
      <c r="Q9" s="576" t="s">
        <v>140</v>
      </c>
      <c r="R9" s="549" t="s">
        <v>141</v>
      </c>
      <c r="S9" s="105"/>
    </row>
    <row r="10" spans="1:20" s="144" customFormat="1" ht="16.2" customHeight="1">
      <c r="A10" s="3">
        <v>1</v>
      </c>
      <c r="B10" s="71">
        <v>2</v>
      </c>
      <c r="C10" s="72">
        <v>3</v>
      </c>
      <c r="D10" s="72">
        <v>4</v>
      </c>
      <c r="E10" s="72">
        <v>5</v>
      </c>
      <c r="F10" s="72">
        <v>6</v>
      </c>
      <c r="G10" s="72">
        <v>7</v>
      </c>
      <c r="H10" s="72">
        <v>8</v>
      </c>
      <c r="I10" s="72">
        <v>9</v>
      </c>
      <c r="J10" s="72">
        <v>10</v>
      </c>
      <c r="K10" s="72">
        <v>11</v>
      </c>
      <c r="L10" s="72">
        <v>12</v>
      </c>
      <c r="M10" s="72">
        <v>13</v>
      </c>
      <c r="N10" s="72">
        <v>14</v>
      </c>
      <c r="O10" s="72">
        <v>15</v>
      </c>
      <c r="P10" s="72">
        <v>16</v>
      </c>
      <c r="Q10" s="72">
        <v>17</v>
      </c>
      <c r="R10" s="71">
        <v>18</v>
      </c>
    </row>
    <row r="11" spans="1:20" s="144" customFormat="1" ht="16.2" customHeight="1">
      <c r="A11" s="3">
        <v>1</v>
      </c>
      <c r="B11" s="1080" t="s">
        <v>878</v>
      </c>
      <c r="C11" s="1081"/>
      <c r="D11" s="1081"/>
      <c r="E11" s="1081"/>
      <c r="F11" s="1081"/>
      <c r="G11" s="1081"/>
      <c r="H11" s="1081"/>
      <c r="I11" s="1081"/>
      <c r="J11" s="1081"/>
      <c r="K11" s="1081"/>
      <c r="L11" s="1081"/>
      <c r="M11" s="1081"/>
      <c r="N11" s="1081"/>
      <c r="O11" s="1081"/>
      <c r="P11" s="1081"/>
      <c r="Q11" s="1081"/>
      <c r="R11" s="1077"/>
    </row>
    <row r="12" spans="1:20" s="144" customFormat="1" ht="16.2" customHeight="1">
      <c r="A12" s="3">
        <v>2</v>
      </c>
      <c r="B12" s="1082"/>
      <c r="C12" s="1083"/>
      <c r="D12" s="1083"/>
      <c r="E12" s="1083"/>
      <c r="F12" s="1083"/>
      <c r="G12" s="1083"/>
      <c r="H12" s="1083"/>
      <c r="I12" s="1083"/>
      <c r="J12" s="1083"/>
      <c r="K12" s="1083"/>
      <c r="L12" s="1083"/>
      <c r="M12" s="1083"/>
      <c r="N12" s="1083"/>
      <c r="O12" s="1083"/>
      <c r="P12" s="1083"/>
      <c r="Q12" s="1083"/>
      <c r="R12" s="1084"/>
    </row>
    <row r="13" spans="1:20" s="144" customFormat="1" ht="16.2" customHeight="1">
      <c r="A13" s="3">
        <v>3</v>
      </c>
      <c r="B13" s="1082"/>
      <c r="C13" s="1083"/>
      <c r="D13" s="1083"/>
      <c r="E13" s="1083"/>
      <c r="F13" s="1083"/>
      <c r="G13" s="1083"/>
      <c r="H13" s="1083"/>
      <c r="I13" s="1083"/>
      <c r="J13" s="1083"/>
      <c r="K13" s="1083"/>
      <c r="L13" s="1083"/>
      <c r="M13" s="1083"/>
      <c r="N13" s="1083"/>
      <c r="O13" s="1083"/>
      <c r="P13" s="1083"/>
      <c r="Q13" s="1083"/>
      <c r="R13" s="1084"/>
    </row>
    <row r="14" spans="1:20" s="144" customFormat="1" ht="16.2" customHeight="1">
      <c r="A14" s="3">
        <v>4</v>
      </c>
      <c r="B14" s="1082"/>
      <c r="C14" s="1083"/>
      <c r="D14" s="1083"/>
      <c r="E14" s="1083"/>
      <c r="F14" s="1083"/>
      <c r="G14" s="1083"/>
      <c r="H14" s="1083"/>
      <c r="I14" s="1083"/>
      <c r="J14" s="1083"/>
      <c r="K14" s="1083"/>
      <c r="L14" s="1083"/>
      <c r="M14" s="1083"/>
      <c r="N14" s="1083"/>
      <c r="O14" s="1083"/>
      <c r="P14" s="1083"/>
      <c r="Q14" s="1083"/>
      <c r="R14" s="1084"/>
    </row>
    <row r="15" spans="1:20" s="144" customFormat="1" ht="16.2" customHeight="1">
      <c r="A15" s="3">
        <v>5</v>
      </c>
      <c r="B15" s="1082"/>
      <c r="C15" s="1083"/>
      <c r="D15" s="1083"/>
      <c r="E15" s="1083"/>
      <c r="F15" s="1083"/>
      <c r="G15" s="1083"/>
      <c r="H15" s="1083"/>
      <c r="I15" s="1083"/>
      <c r="J15" s="1083"/>
      <c r="K15" s="1083"/>
      <c r="L15" s="1083"/>
      <c r="M15" s="1083"/>
      <c r="N15" s="1083"/>
      <c r="O15" s="1083"/>
      <c r="P15" s="1083"/>
      <c r="Q15" s="1083"/>
      <c r="R15" s="1084"/>
    </row>
    <row r="16" spans="1:20" s="144" customFormat="1" ht="16.2" customHeight="1">
      <c r="A16" s="3">
        <v>6</v>
      </c>
      <c r="B16" s="1082"/>
      <c r="C16" s="1083"/>
      <c r="D16" s="1083"/>
      <c r="E16" s="1083"/>
      <c r="F16" s="1083"/>
      <c r="G16" s="1083"/>
      <c r="H16" s="1083"/>
      <c r="I16" s="1083"/>
      <c r="J16" s="1083"/>
      <c r="K16" s="1083"/>
      <c r="L16" s="1083"/>
      <c r="M16" s="1083"/>
      <c r="N16" s="1083"/>
      <c r="O16" s="1083"/>
      <c r="P16" s="1083"/>
      <c r="Q16" s="1083"/>
      <c r="R16" s="1084"/>
    </row>
    <row r="17" spans="1:45" s="144" customFormat="1" ht="16.2" customHeight="1">
      <c r="A17" s="3">
        <v>7</v>
      </c>
      <c r="B17" s="1082"/>
      <c r="C17" s="1083"/>
      <c r="D17" s="1083"/>
      <c r="E17" s="1083"/>
      <c r="F17" s="1083"/>
      <c r="G17" s="1083"/>
      <c r="H17" s="1083"/>
      <c r="I17" s="1083"/>
      <c r="J17" s="1083"/>
      <c r="K17" s="1083"/>
      <c r="L17" s="1083"/>
      <c r="M17" s="1083"/>
      <c r="N17" s="1083"/>
      <c r="O17" s="1083"/>
      <c r="P17" s="1083"/>
      <c r="Q17" s="1083"/>
      <c r="R17" s="1084"/>
    </row>
    <row r="18" spans="1:45" s="144" customFormat="1" ht="16.2" customHeight="1">
      <c r="A18" s="3">
        <v>8</v>
      </c>
      <c r="B18" s="1082"/>
      <c r="C18" s="1083"/>
      <c r="D18" s="1083"/>
      <c r="E18" s="1083"/>
      <c r="F18" s="1083"/>
      <c r="G18" s="1083"/>
      <c r="H18" s="1083"/>
      <c r="I18" s="1083"/>
      <c r="J18" s="1083"/>
      <c r="K18" s="1083"/>
      <c r="L18" s="1083"/>
      <c r="M18" s="1083"/>
      <c r="N18" s="1083"/>
      <c r="O18" s="1083"/>
      <c r="P18" s="1083"/>
      <c r="Q18" s="1083"/>
      <c r="R18" s="1084"/>
    </row>
    <row r="19" spans="1:45" s="144" customFormat="1" ht="16.2" customHeight="1">
      <c r="A19" s="3">
        <v>9</v>
      </c>
      <c r="B19" s="1082"/>
      <c r="C19" s="1083"/>
      <c r="D19" s="1083"/>
      <c r="E19" s="1083"/>
      <c r="F19" s="1083"/>
      <c r="G19" s="1083"/>
      <c r="H19" s="1083"/>
      <c r="I19" s="1083"/>
      <c r="J19" s="1083"/>
      <c r="K19" s="1083"/>
      <c r="L19" s="1083"/>
      <c r="M19" s="1083"/>
      <c r="N19" s="1083"/>
      <c r="O19" s="1083"/>
      <c r="P19" s="1083"/>
      <c r="Q19" s="1083"/>
      <c r="R19" s="1084"/>
    </row>
    <row r="20" spans="1:45" s="144" customFormat="1" ht="16.2" customHeight="1">
      <c r="A20" s="3">
        <v>10</v>
      </c>
      <c r="B20" s="1082"/>
      <c r="C20" s="1083"/>
      <c r="D20" s="1083"/>
      <c r="E20" s="1083"/>
      <c r="F20" s="1083"/>
      <c r="G20" s="1083"/>
      <c r="H20" s="1083"/>
      <c r="I20" s="1083"/>
      <c r="J20" s="1083"/>
      <c r="K20" s="1083"/>
      <c r="L20" s="1083"/>
      <c r="M20" s="1083"/>
      <c r="N20" s="1083"/>
      <c r="O20" s="1083"/>
      <c r="P20" s="1083"/>
      <c r="Q20" s="1083"/>
      <c r="R20" s="1084"/>
    </row>
    <row r="21" spans="1:45" s="144" customFormat="1" ht="16.2" customHeight="1">
      <c r="A21" s="3">
        <v>11</v>
      </c>
      <c r="B21" s="1082"/>
      <c r="C21" s="1083"/>
      <c r="D21" s="1083"/>
      <c r="E21" s="1083"/>
      <c r="F21" s="1083"/>
      <c r="G21" s="1083"/>
      <c r="H21" s="1083"/>
      <c r="I21" s="1083"/>
      <c r="J21" s="1083"/>
      <c r="K21" s="1083"/>
      <c r="L21" s="1083"/>
      <c r="M21" s="1083"/>
      <c r="N21" s="1083"/>
      <c r="O21" s="1083"/>
      <c r="P21" s="1083"/>
      <c r="Q21" s="1083"/>
      <c r="R21" s="1084"/>
    </row>
    <row r="22" spans="1:45">
      <c r="A22" s="3">
        <v>12</v>
      </c>
      <c r="B22" s="1082"/>
      <c r="C22" s="1083"/>
      <c r="D22" s="1083"/>
      <c r="E22" s="1083"/>
      <c r="F22" s="1083"/>
      <c r="G22" s="1083"/>
      <c r="H22" s="1083"/>
      <c r="I22" s="1083"/>
      <c r="J22" s="1083"/>
      <c r="K22" s="1083"/>
      <c r="L22" s="1083"/>
      <c r="M22" s="1083"/>
      <c r="N22" s="1083"/>
      <c r="O22" s="1083"/>
      <c r="P22" s="1083"/>
      <c r="Q22" s="1083"/>
      <c r="R22" s="1084"/>
    </row>
    <row r="23" spans="1:45">
      <c r="A23" s="3">
        <v>13</v>
      </c>
      <c r="B23" s="1082"/>
      <c r="C23" s="1083"/>
      <c r="D23" s="1083"/>
      <c r="E23" s="1083"/>
      <c r="F23" s="1083"/>
      <c r="G23" s="1083"/>
      <c r="H23" s="1083"/>
      <c r="I23" s="1083"/>
      <c r="J23" s="1083"/>
      <c r="K23" s="1083"/>
      <c r="L23" s="1083"/>
      <c r="M23" s="1083"/>
      <c r="N23" s="1083"/>
      <c r="O23" s="1083"/>
      <c r="P23" s="1083"/>
      <c r="Q23" s="1083"/>
      <c r="R23" s="1084"/>
    </row>
    <row r="24" spans="1:45">
      <c r="A24" s="3">
        <v>14</v>
      </c>
      <c r="B24" s="1082"/>
      <c r="C24" s="1083"/>
      <c r="D24" s="1083"/>
      <c r="E24" s="1083"/>
      <c r="F24" s="1083"/>
      <c r="G24" s="1083"/>
      <c r="H24" s="1083"/>
      <c r="I24" s="1083"/>
      <c r="J24" s="1083"/>
      <c r="K24" s="1083"/>
      <c r="L24" s="1083"/>
      <c r="M24" s="1083"/>
      <c r="N24" s="1083"/>
      <c r="O24" s="1083"/>
      <c r="P24" s="1083"/>
      <c r="Q24" s="1083"/>
      <c r="R24" s="1084"/>
    </row>
    <row r="25" spans="1:45">
      <c r="A25" s="115" t="s">
        <v>7</v>
      </c>
      <c r="B25" s="1082"/>
      <c r="C25" s="1083"/>
      <c r="D25" s="1083"/>
      <c r="E25" s="1083"/>
      <c r="F25" s="1083"/>
      <c r="G25" s="1083"/>
      <c r="H25" s="1083"/>
      <c r="I25" s="1083"/>
      <c r="J25" s="1083"/>
      <c r="K25" s="1083"/>
      <c r="L25" s="1083"/>
      <c r="M25" s="1083"/>
      <c r="N25" s="1083"/>
      <c r="O25" s="1083"/>
      <c r="P25" s="1083"/>
      <c r="Q25" s="1083"/>
      <c r="R25" s="1084"/>
    </row>
    <row r="26" spans="1:45" s="67" customFormat="1">
      <c r="A26" s="115" t="s">
        <v>7</v>
      </c>
      <c r="B26" s="1082"/>
      <c r="C26" s="1083"/>
      <c r="D26" s="1083"/>
      <c r="E26" s="1083"/>
      <c r="F26" s="1083"/>
      <c r="G26" s="1083"/>
      <c r="H26" s="1083"/>
      <c r="I26" s="1083"/>
      <c r="J26" s="1083"/>
      <c r="K26" s="1083"/>
      <c r="L26" s="1083"/>
      <c r="M26" s="1083"/>
      <c r="N26" s="1083"/>
      <c r="O26" s="1083"/>
      <c r="P26" s="1083"/>
      <c r="Q26" s="1083"/>
      <c r="R26" s="1084"/>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row>
    <row r="27" spans="1:45" ht="15.6">
      <c r="A27" s="260" t="s">
        <v>15</v>
      </c>
      <c r="B27" s="1085"/>
      <c r="C27" s="1086"/>
      <c r="D27" s="1086"/>
      <c r="E27" s="1086"/>
      <c r="F27" s="1086"/>
      <c r="G27" s="1086"/>
      <c r="H27" s="1086"/>
      <c r="I27" s="1086"/>
      <c r="J27" s="1086"/>
      <c r="K27" s="1086"/>
      <c r="L27" s="1086"/>
      <c r="M27" s="1086"/>
      <c r="N27" s="1086"/>
      <c r="O27" s="1086"/>
      <c r="P27" s="1086"/>
      <c r="Q27" s="1086"/>
      <c r="R27" s="1087"/>
    </row>
    <row r="30" spans="1:45" s="13" customFormat="1" ht="14.25" customHeight="1">
      <c r="A30" s="12"/>
      <c r="G30" s="12"/>
      <c r="H30" s="12"/>
      <c r="K30" s="12"/>
      <c r="L30" s="12"/>
      <c r="M30" s="12"/>
      <c r="N30" s="12"/>
      <c r="O30" s="12"/>
      <c r="P30" s="645" t="s">
        <v>1026</v>
      </c>
      <c r="Q30" s="645"/>
      <c r="R30" s="645"/>
      <c r="S30" s="474"/>
    </row>
    <row r="31" spans="1:45" s="13" customFormat="1" ht="18.75" customHeight="1">
      <c r="J31" s="12"/>
      <c r="K31" s="29"/>
      <c r="L31" s="29"/>
      <c r="M31" s="29"/>
      <c r="N31" s="29"/>
      <c r="O31" s="29"/>
      <c r="P31" s="645" t="s">
        <v>1008</v>
      </c>
      <c r="Q31" s="645"/>
      <c r="R31" s="645"/>
      <c r="S31" s="29"/>
    </row>
    <row r="32" spans="1:45" s="13" customFormat="1" ht="12.75" customHeight="1">
      <c r="J32" s="29"/>
      <c r="K32" s="29"/>
      <c r="L32" s="29"/>
      <c r="M32" s="29"/>
      <c r="N32" s="708" t="s">
        <v>1025</v>
      </c>
      <c r="O32" s="708"/>
      <c r="P32" s="29"/>
      <c r="Q32" s="29"/>
      <c r="R32" s="29"/>
      <c r="S32" s="29"/>
    </row>
    <row r="33" spans="1:19" s="13" customFormat="1" ht="13.2">
      <c r="A33" s="12"/>
      <c r="B33" s="12"/>
      <c r="K33" s="12"/>
      <c r="L33" s="12"/>
      <c r="M33" s="12"/>
      <c r="N33" s="12"/>
      <c r="O33" s="12"/>
      <c r="P33" s="12"/>
      <c r="Q33" s="707"/>
      <c r="R33" s="707"/>
      <c r="S33" s="707"/>
    </row>
    <row r="34" spans="1:19" ht="15.6">
      <c r="P34" s="1074" t="s">
        <v>1028</v>
      </c>
      <c r="Q34" s="1074"/>
      <c r="R34" s="1074"/>
    </row>
  </sheetData>
  <mergeCells count="16">
    <mergeCell ref="P34:R34"/>
    <mergeCell ref="N32:O32"/>
    <mergeCell ref="Q33:S33"/>
    <mergeCell ref="O8:R8"/>
    <mergeCell ref="C8:F8"/>
    <mergeCell ref="K8:N8"/>
    <mergeCell ref="G8:J8"/>
    <mergeCell ref="P31:R31"/>
    <mergeCell ref="P30:R30"/>
    <mergeCell ref="B11:R27"/>
    <mergeCell ref="R1:S1"/>
    <mergeCell ref="B4:T4"/>
    <mergeCell ref="A8:A9"/>
    <mergeCell ref="B8:B9"/>
    <mergeCell ref="G1:M1"/>
    <mergeCell ref="E2:O2"/>
  </mergeCells>
  <phoneticPr fontId="0" type="noConversion"/>
  <printOptions horizontalCentered="1"/>
  <pageMargins left="0.70866141732283472" right="0.70866141732283472" top="0.23622047244094491" bottom="0" header="0.31496062992125984" footer="0.31496062992125984"/>
  <pageSetup paperSize="9" scale="72"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4"/>
  <sheetViews>
    <sheetView topLeftCell="A10" zoomScaleSheetLayoutView="100" workbookViewId="0">
      <selection activeCell="B33" sqref="B33"/>
    </sheetView>
  </sheetViews>
  <sheetFormatPr defaultColWidth="9.109375" defaultRowHeight="14.4"/>
  <cols>
    <col min="1" max="1" width="6.44140625" style="61" customWidth="1"/>
    <col min="2" max="2" width="11.33203125" style="61" customWidth="1"/>
    <col min="3" max="3" width="12.88671875" style="61" customWidth="1"/>
    <col min="4" max="4" width="12.109375" style="61" customWidth="1"/>
    <col min="5" max="5" width="8.33203125" style="61" customWidth="1"/>
    <col min="6" max="6" width="9.88671875" style="61" customWidth="1"/>
    <col min="7" max="7" width="12.6640625" style="61" customWidth="1"/>
    <col min="8" max="8" width="11" style="61" customWidth="1"/>
    <col min="9" max="9" width="7.109375" style="61" customWidth="1"/>
    <col min="10" max="10" width="9.109375" style="61" customWidth="1"/>
    <col min="11" max="11" width="12.33203125" style="61" customWidth="1"/>
    <col min="12" max="12" width="13.109375" style="61" customWidth="1"/>
    <col min="13" max="13" width="7.109375" style="61" customWidth="1"/>
    <col min="14" max="14" width="9.5546875" style="61" customWidth="1"/>
    <col min="15" max="15" width="11.33203125" style="61" customWidth="1"/>
    <col min="16" max="16" width="11" style="61" customWidth="1"/>
    <col min="17" max="17" width="7.33203125" style="61" customWidth="1"/>
    <col min="18" max="18" width="8.6640625" style="61" customWidth="1"/>
    <col min="19" max="19" width="11.5546875" style="61" customWidth="1"/>
    <col min="20" max="20" width="12.33203125" style="61" customWidth="1"/>
    <col min="21" max="16384" width="9.109375" style="61"/>
  </cols>
  <sheetData>
    <row r="1" spans="1:20" s="13" customFormat="1" ht="15.6">
      <c r="C1" s="37"/>
      <c r="D1" s="37"/>
      <c r="E1" s="37"/>
      <c r="F1" s="37"/>
      <c r="G1" s="37"/>
      <c r="H1" s="37"/>
      <c r="I1" s="92" t="s">
        <v>0</v>
      </c>
      <c r="J1" s="37"/>
      <c r="Q1" s="842" t="s">
        <v>551</v>
      </c>
      <c r="R1" s="842"/>
    </row>
    <row r="2" spans="1:20" s="13" customFormat="1" ht="21">
      <c r="G2" s="705" t="s">
        <v>652</v>
      </c>
      <c r="H2" s="705"/>
      <c r="I2" s="705"/>
      <c r="J2" s="705"/>
      <c r="K2" s="705"/>
      <c r="L2" s="705"/>
      <c r="M2" s="705"/>
      <c r="N2" s="36"/>
      <c r="O2" s="36"/>
      <c r="P2" s="36"/>
      <c r="Q2" s="36"/>
    </row>
    <row r="3" spans="1:20" s="13" customFormat="1" ht="21">
      <c r="G3" s="111"/>
      <c r="H3" s="111"/>
      <c r="I3" s="111"/>
      <c r="J3" s="111"/>
      <c r="K3" s="111"/>
      <c r="L3" s="111"/>
      <c r="M3" s="111"/>
      <c r="N3" s="36"/>
      <c r="O3" s="36"/>
      <c r="P3" s="36"/>
      <c r="Q3" s="36"/>
    </row>
    <row r="4" spans="1:20" ht="17.399999999999999">
      <c r="B4" s="1071" t="s">
        <v>743</v>
      </c>
      <c r="C4" s="1071"/>
      <c r="D4" s="1071"/>
      <c r="E4" s="1071"/>
      <c r="F4" s="1071"/>
      <c r="G4" s="1071"/>
      <c r="H4" s="1071"/>
      <c r="I4" s="1071"/>
      <c r="J4" s="1071"/>
      <c r="K4" s="1071"/>
      <c r="L4" s="1071"/>
      <c r="M4" s="1071"/>
      <c r="N4" s="1071"/>
      <c r="O4" s="1071"/>
      <c r="P4" s="1071"/>
      <c r="Q4" s="1071"/>
      <c r="R4" s="1071"/>
      <c r="S4" s="1071"/>
      <c r="T4" s="1071"/>
    </row>
    <row r="5" spans="1:20" ht="15.6">
      <c r="C5" s="62"/>
      <c r="D5" s="63"/>
      <c r="E5" s="62"/>
      <c r="F5" s="62"/>
      <c r="G5" s="62"/>
      <c r="H5" s="62"/>
      <c r="I5" s="62"/>
      <c r="J5" s="62"/>
      <c r="K5" s="62"/>
      <c r="L5" s="62"/>
      <c r="M5" s="62"/>
      <c r="N5" s="62"/>
      <c r="O5" s="62"/>
      <c r="P5" s="62"/>
      <c r="Q5" s="62"/>
      <c r="R5" s="62"/>
      <c r="S5" s="62"/>
      <c r="T5" s="62"/>
    </row>
    <row r="6" spans="1:20">
      <c r="A6" s="1088" t="s">
        <v>936</v>
      </c>
      <c r="B6" s="1088"/>
      <c r="C6" s="1088"/>
    </row>
    <row r="7" spans="1:20">
      <c r="B7" s="64"/>
      <c r="Q7" s="100" t="s">
        <v>135</v>
      </c>
    </row>
    <row r="8" spans="1:20" s="65" customFormat="1" ht="32.4" customHeight="1">
      <c r="A8" s="690" t="s">
        <v>2</v>
      </c>
      <c r="B8" s="1072" t="s">
        <v>3</v>
      </c>
      <c r="C8" s="1078" t="s">
        <v>461</v>
      </c>
      <c r="D8" s="1078"/>
      <c r="E8" s="1078"/>
      <c r="F8" s="1078"/>
      <c r="G8" s="1078" t="s">
        <v>462</v>
      </c>
      <c r="H8" s="1078"/>
      <c r="I8" s="1078"/>
      <c r="J8" s="1078"/>
      <c r="K8" s="1078" t="s">
        <v>463</v>
      </c>
      <c r="L8" s="1078"/>
      <c r="M8" s="1078"/>
      <c r="N8" s="1078"/>
      <c r="O8" s="1078" t="s">
        <v>464</v>
      </c>
      <c r="P8" s="1078"/>
      <c r="Q8" s="1078"/>
      <c r="R8" s="1072"/>
      <c r="S8" s="1091" t="s">
        <v>158</v>
      </c>
    </row>
    <row r="9" spans="1:20" s="66" customFormat="1" ht="75" customHeight="1">
      <c r="A9" s="690"/>
      <c r="B9" s="1073"/>
      <c r="C9" s="549" t="s">
        <v>155</v>
      </c>
      <c r="D9" s="577" t="s">
        <v>157</v>
      </c>
      <c r="E9" s="549" t="s">
        <v>134</v>
      </c>
      <c r="F9" s="577" t="s">
        <v>156</v>
      </c>
      <c r="G9" s="549" t="s">
        <v>242</v>
      </c>
      <c r="H9" s="577" t="s">
        <v>157</v>
      </c>
      <c r="I9" s="549" t="s">
        <v>134</v>
      </c>
      <c r="J9" s="577" t="s">
        <v>156</v>
      </c>
      <c r="K9" s="549" t="s">
        <v>242</v>
      </c>
      <c r="L9" s="577" t="s">
        <v>157</v>
      </c>
      <c r="M9" s="549" t="s">
        <v>134</v>
      </c>
      <c r="N9" s="577" t="s">
        <v>156</v>
      </c>
      <c r="O9" s="549" t="s">
        <v>242</v>
      </c>
      <c r="P9" s="577" t="s">
        <v>157</v>
      </c>
      <c r="Q9" s="549" t="s">
        <v>134</v>
      </c>
      <c r="R9" s="578" t="s">
        <v>156</v>
      </c>
      <c r="S9" s="1091"/>
    </row>
    <row r="10" spans="1:20" s="66" customFormat="1" ht="16.2" customHeight="1">
      <c r="A10" s="3">
        <v>1</v>
      </c>
      <c r="B10" s="71">
        <v>2</v>
      </c>
      <c r="C10" s="60">
        <v>3</v>
      </c>
      <c r="D10" s="60">
        <v>4</v>
      </c>
      <c r="E10" s="60">
        <v>5</v>
      </c>
      <c r="F10" s="60">
        <v>6</v>
      </c>
      <c r="G10" s="60">
        <v>7</v>
      </c>
      <c r="H10" s="60">
        <v>8</v>
      </c>
      <c r="I10" s="60">
        <v>9</v>
      </c>
      <c r="J10" s="60">
        <v>10</v>
      </c>
      <c r="K10" s="60">
        <v>11</v>
      </c>
      <c r="L10" s="60">
        <v>12</v>
      </c>
      <c r="M10" s="60">
        <v>13</v>
      </c>
      <c r="N10" s="60">
        <v>14</v>
      </c>
      <c r="O10" s="60">
        <v>15</v>
      </c>
      <c r="P10" s="60">
        <v>16</v>
      </c>
      <c r="Q10" s="60">
        <v>17</v>
      </c>
      <c r="R10" s="107">
        <v>18</v>
      </c>
      <c r="S10" s="115">
        <v>19</v>
      </c>
    </row>
    <row r="11" spans="1:20" s="66" customFormat="1" ht="16.2" customHeight="1">
      <c r="A11" s="3">
        <v>1</v>
      </c>
      <c r="B11" s="1080" t="s">
        <v>879</v>
      </c>
      <c r="C11" s="1081"/>
      <c r="D11" s="1081"/>
      <c r="E11" s="1081"/>
      <c r="F11" s="1081"/>
      <c r="G11" s="1081"/>
      <c r="H11" s="1081"/>
      <c r="I11" s="1081"/>
      <c r="J11" s="1081"/>
      <c r="K11" s="1081"/>
      <c r="L11" s="1081"/>
      <c r="M11" s="1081"/>
      <c r="N11" s="1081"/>
      <c r="O11" s="1081"/>
      <c r="P11" s="1081"/>
      <c r="Q11" s="1081"/>
      <c r="R11" s="1081"/>
      <c r="S11" s="1077"/>
    </row>
    <row r="12" spans="1:20" s="66" customFormat="1" ht="16.2" customHeight="1">
      <c r="A12" s="3">
        <v>2</v>
      </c>
      <c r="B12" s="1082"/>
      <c r="C12" s="1083"/>
      <c r="D12" s="1083"/>
      <c r="E12" s="1083"/>
      <c r="F12" s="1083"/>
      <c r="G12" s="1083"/>
      <c r="H12" s="1083"/>
      <c r="I12" s="1083"/>
      <c r="J12" s="1083"/>
      <c r="K12" s="1083"/>
      <c r="L12" s="1083"/>
      <c r="M12" s="1083"/>
      <c r="N12" s="1083"/>
      <c r="O12" s="1083"/>
      <c r="P12" s="1083"/>
      <c r="Q12" s="1083"/>
      <c r="R12" s="1083"/>
      <c r="S12" s="1084"/>
    </row>
    <row r="13" spans="1:20" s="66" customFormat="1" ht="16.2" customHeight="1">
      <c r="A13" s="3">
        <v>3</v>
      </c>
      <c r="B13" s="1082"/>
      <c r="C13" s="1083"/>
      <c r="D13" s="1083"/>
      <c r="E13" s="1083"/>
      <c r="F13" s="1083"/>
      <c r="G13" s="1083"/>
      <c r="H13" s="1083"/>
      <c r="I13" s="1083"/>
      <c r="J13" s="1083"/>
      <c r="K13" s="1083"/>
      <c r="L13" s="1083"/>
      <c r="M13" s="1083"/>
      <c r="N13" s="1083"/>
      <c r="O13" s="1083"/>
      <c r="P13" s="1083"/>
      <c r="Q13" s="1083"/>
      <c r="R13" s="1083"/>
      <c r="S13" s="1084"/>
    </row>
    <row r="14" spans="1:20" s="66" customFormat="1" ht="16.2" customHeight="1">
      <c r="A14" s="3">
        <v>4</v>
      </c>
      <c r="B14" s="1082"/>
      <c r="C14" s="1083"/>
      <c r="D14" s="1083"/>
      <c r="E14" s="1083"/>
      <c r="F14" s="1083"/>
      <c r="G14" s="1083"/>
      <c r="H14" s="1083"/>
      <c r="I14" s="1083"/>
      <c r="J14" s="1083"/>
      <c r="K14" s="1083"/>
      <c r="L14" s="1083"/>
      <c r="M14" s="1083"/>
      <c r="N14" s="1083"/>
      <c r="O14" s="1083"/>
      <c r="P14" s="1083"/>
      <c r="Q14" s="1083"/>
      <c r="R14" s="1083"/>
      <c r="S14" s="1084"/>
    </row>
    <row r="15" spans="1:20" s="66" customFormat="1" ht="16.2" customHeight="1">
      <c r="A15" s="3">
        <v>5</v>
      </c>
      <c r="B15" s="1082"/>
      <c r="C15" s="1083"/>
      <c r="D15" s="1083"/>
      <c r="E15" s="1083"/>
      <c r="F15" s="1083"/>
      <c r="G15" s="1083"/>
      <c r="H15" s="1083"/>
      <c r="I15" s="1083"/>
      <c r="J15" s="1083"/>
      <c r="K15" s="1083"/>
      <c r="L15" s="1083"/>
      <c r="M15" s="1083"/>
      <c r="N15" s="1083"/>
      <c r="O15" s="1083"/>
      <c r="P15" s="1083"/>
      <c r="Q15" s="1083"/>
      <c r="R15" s="1083"/>
      <c r="S15" s="1084"/>
    </row>
    <row r="16" spans="1:20" s="66" customFormat="1" ht="16.2" customHeight="1">
      <c r="A16" s="3">
        <v>6</v>
      </c>
      <c r="B16" s="1082"/>
      <c r="C16" s="1083"/>
      <c r="D16" s="1083"/>
      <c r="E16" s="1083"/>
      <c r="F16" s="1083"/>
      <c r="G16" s="1083"/>
      <c r="H16" s="1083"/>
      <c r="I16" s="1083"/>
      <c r="J16" s="1083"/>
      <c r="K16" s="1083"/>
      <c r="L16" s="1083"/>
      <c r="M16" s="1083"/>
      <c r="N16" s="1083"/>
      <c r="O16" s="1083"/>
      <c r="P16" s="1083"/>
      <c r="Q16" s="1083"/>
      <c r="R16" s="1083"/>
      <c r="S16" s="1084"/>
    </row>
    <row r="17" spans="1:45" s="66" customFormat="1" ht="16.2" customHeight="1">
      <c r="A17" s="3">
        <v>7</v>
      </c>
      <c r="B17" s="1082"/>
      <c r="C17" s="1083"/>
      <c r="D17" s="1083"/>
      <c r="E17" s="1083"/>
      <c r="F17" s="1083"/>
      <c r="G17" s="1083"/>
      <c r="H17" s="1083"/>
      <c r="I17" s="1083"/>
      <c r="J17" s="1083"/>
      <c r="K17" s="1083"/>
      <c r="L17" s="1083"/>
      <c r="M17" s="1083"/>
      <c r="N17" s="1083"/>
      <c r="O17" s="1083"/>
      <c r="P17" s="1083"/>
      <c r="Q17" s="1083"/>
      <c r="R17" s="1083"/>
      <c r="S17" s="1084"/>
    </row>
    <row r="18" spans="1:45">
      <c r="A18" s="3">
        <v>8</v>
      </c>
      <c r="B18" s="1082"/>
      <c r="C18" s="1083"/>
      <c r="D18" s="1083"/>
      <c r="E18" s="1083"/>
      <c r="F18" s="1083"/>
      <c r="G18" s="1083"/>
      <c r="H18" s="1083"/>
      <c r="I18" s="1083"/>
      <c r="J18" s="1083"/>
      <c r="K18" s="1083"/>
      <c r="L18" s="1083"/>
      <c r="M18" s="1083"/>
      <c r="N18" s="1083"/>
      <c r="O18" s="1083"/>
      <c r="P18" s="1083"/>
      <c r="Q18" s="1083"/>
      <c r="R18" s="1083"/>
      <c r="S18" s="1084"/>
    </row>
    <row r="19" spans="1:45">
      <c r="A19" s="3">
        <v>9</v>
      </c>
      <c r="B19" s="1082"/>
      <c r="C19" s="1083"/>
      <c r="D19" s="1083"/>
      <c r="E19" s="1083"/>
      <c r="F19" s="1083"/>
      <c r="G19" s="1083"/>
      <c r="H19" s="1083"/>
      <c r="I19" s="1083"/>
      <c r="J19" s="1083"/>
      <c r="K19" s="1083"/>
      <c r="L19" s="1083"/>
      <c r="M19" s="1083"/>
      <c r="N19" s="1083"/>
      <c r="O19" s="1083"/>
      <c r="P19" s="1083"/>
      <c r="Q19" s="1083"/>
      <c r="R19" s="1083"/>
      <c r="S19" s="1084"/>
    </row>
    <row r="20" spans="1:45">
      <c r="A20" s="3">
        <v>10</v>
      </c>
      <c r="B20" s="1082"/>
      <c r="C20" s="1083"/>
      <c r="D20" s="1083"/>
      <c r="E20" s="1083"/>
      <c r="F20" s="1083"/>
      <c r="G20" s="1083"/>
      <c r="H20" s="1083"/>
      <c r="I20" s="1083"/>
      <c r="J20" s="1083"/>
      <c r="K20" s="1083"/>
      <c r="L20" s="1083"/>
      <c r="M20" s="1083"/>
      <c r="N20" s="1083"/>
      <c r="O20" s="1083"/>
      <c r="P20" s="1083"/>
      <c r="Q20" s="1083"/>
      <c r="R20" s="1083"/>
      <c r="S20" s="1084"/>
    </row>
    <row r="21" spans="1:45">
      <c r="A21" s="3">
        <v>11</v>
      </c>
      <c r="B21" s="1082"/>
      <c r="C21" s="1083"/>
      <c r="D21" s="1083"/>
      <c r="E21" s="1083"/>
      <c r="F21" s="1083"/>
      <c r="G21" s="1083"/>
      <c r="H21" s="1083"/>
      <c r="I21" s="1083"/>
      <c r="J21" s="1083"/>
      <c r="K21" s="1083"/>
      <c r="L21" s="1083"/>
      <c r="M21" s="1083"/>
      <c r="N21" s="1083"/>
      <c r="O21" s="1083"/>
      <c r="P21" s="1083"/>
      <c r="Q21" s="1083"/>
      <c r="R21" s="1083"/>
      <c r="S21" s="1084"/>
    </row>
    <row r="22" spans="1:45" s="67" customFormat="1">
      <c r="A22" s="3">
        <v>12</v>
      </c>
      <c r="B22" s="1082"/>
      <c r="C22" s="1083"/>
      <c r="D22" s="1083"/>
      <c r="E22" s="1083"/>
      <c r="F22" s="1083"/>
      <c r="G22" s="1083"/>
      <c r="H22" s="1083"/>
      <c r="I22" s="1083"/>
      <c r="J22" s="1083"/>
      <c r="K22" s="1083"/>
      <c r="L22" s="1083"/>
      <c r="M22" s="1083"/>
      <c r="N22" s="1083"/>
      <c r="O22" s="1083"/>
      <c r="P22" s="1083"/>
      <c r="Q22" s="1083"/>
      <c r="R22" s="1083"/>
      <c r="S22" s="1084"/>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row>
    <row r="23" spans="1:45">
      <c r="A23" s="3">
        <v>13</v>
      </c>
      <c r="B23" s="1082"/>
      <c r="C23" s="1083"/>
      <c r="D23" s="1083"/>
      <c r="E23" s="1083"/>
      <c r="F23" s="1083"/>
      <c r="G23" s="1083"/>
      <c r="H23" s="1083"/>
      <c r="I23" s="1083"/>
      <c r="J23" s="1083"/>
      <c r="K23" s="1083"/>
      <c r="L23" s="1083"/>
      <c r="M23" s="1083"/>
      <c r="N23" s="1083"/>
      <c r="O23" s="1083"/>
      <c r="P23" s="1083"/>
      <c r="Q23" s="1083"/>
      <c r="R23" s="1083"/>
      <c r="S23" s="1084"/>
    </row>
    <row r="24" spans="1:45">
      <c r="A24" s="3">
        <v>14</v>
      </c>
      <c r="B24" s="1082"/>
      <c r="C24" s="1083"/>
      <c r="D24" s="1083"/>
      <c r="E24" s="1083"/>
      <c r="F24" s="1083"/>
      <c r="G24" s="1083"/>
      <c r="H24" s="1083"/>
      <c r="I24" s="1083"/>
      <c r="J24" s="1083"/>
      <c r="K24" s="1083"/>
      <c r="L24" s="1083"/>
      <c r="M24" s="1083"/>
      <c r="N24" s="1083"/>
      <c r="O24" s="1083"/>
      <c r="P24" s="1083"/>
      <c r="Q24" s="1083"/>
      <c r="R24" s="1083"/>
      <c r="S24" s="1084"/>
    </row>
    <row r="25" spans="1:45">
      <c r="A25" s="101" t="s">
        <v>7</v>
      </c>
      <c r="B25" s="1082"/>
      <c r="C25" s="1083"/>
      <c r="D25" s="1083"/>
      <c r="E25" s="1083"/>
      <c r="F25" s="1083"/>
      <c r="G25" s="1083"/>
      <c r="H25" s="1083"/>
      <c r="I25" s="1083"/>
      <c r="J25" s="1083"/>
      <c r="K25" s="1083"/>
      <c r="L25" s="1083"/>
      <c r="M25" s="1083"/>
      <c r="N25" s="1083"/>
      <c r="O25" s="1083"/>
      <c r="P25" s="1083"/>
      <c r="Q25" s="1083"/>
      <c r="R25" s="1083"/>
      <c r="S25" s="1084"/>
    </row>
    <row r="26" spans="1:45">
      <c r="A26" s="101" t="s">
        <v>7</v>
      </c>
      <c r="B26" s="1082"/>
      <c r="C26" s="1083"/>
      <c r="D26" s="1083"/>
      <c r="E26" s="1083"/>
      <c r="F26" s="1083"/>
      <c r="G26" s="1083"/>
      <c r="H26" s="1083"/>
      <c r="I26" s="1083"/>
      <c r="J26" s="1083"/>
      <c r="K26" s="1083"/>
      <c r="L26" s="1083"/>
      <c r="M26" s="1083"/>
      <c r="N26" s="1083"/>
      <c r="O26" s="1083"/>
      <c r="P26" s="1083"/>
      <c r="Q26" s="1083"/>
      <c r="R26" s="1083"/>
      <c r="S26" s="1084"/>
    </row>
    <row r="27" spans="1:45">
      <c r="A27" s="259" t="s">
        <v>15</v>
      </c>
      <c r="B27" s="1085"/>
      <c r="C27" s="1086"/>
      <c r="D27" s="1086"/>
      <c r="E27" s="1086"/>
      <c r="F27" s="1086"/>
      <c r="G27" s="1086"/>
      <c r="H27" s="1086"/>
      <c r="I27" s="1086"/>
      <c r="J27" s="1086"/>
      <c r="K27" s="1086"/>
      <c r="L27" s="1086"/>
      <c r="M27" s="1086"/>
      <c r="N27" s="1086"/>
      <c r="O27" s="1086"/>
      <c r="P27" s="1086"/>
      <c r="Q27" s="1086"/>
      <c r="R27" s="1086"/>
      <c r="S27" s="1087"/>
    </row>
    <row r="28" spans="1:45">
      <c r="A28" s="261" t="s">
        <v>499</v>
      </c>
      <c r="B28" s="68"/>
      <c r="C28" s="68"/>
      <c r="D28" s="68"/>
      <c r="E28" s="68"/>
      <c r="F28" s="68"/>
      <c r="G28" s="68"/>
      <c r="H28" s="68"/>
      <c r="I28" s="68"/>
      <c r="J28" s="68"/>
      <c r="K28" s="68"/>
      <c r="L28" s="68"/>
      <c r="M28" s="68"/>
      <c r="N28" s="68"/>
      <c r="O28" s="68"/>
      <c r="P28" s="68"/>
      <c r="Q28" s="68"/>
      <c r="R28" s="68"/>
      <c r="S28" s="68"/>
    </row>
    <row r="29" spans="1:45" s="13" customFormat="1" ht="12.75" customHeight="1">
      <c r="J29" s="844"/>
      <c r="K29" s="844"/>
      <c r="L29" s="844"/>
      <c r="M29" s="844"/>
      <c r="N29" s="844"/>
      <c r="O29" s="844"/>
      <c r="P29" s="844"/>
      <c r="Q29" s="844"/>
      <c r="R29" s="844"/>
      <c r="S29" s="844"/>
    </row>
    <row r="30" spans="1:45" s="13" customFormat="1" ht="13.2">
      <c r="A30" s="12"/>
      <c r="B30" s="12"/>
      <c r="K30" s="12"/>
      <c r="L30" s="12"/>
      <c r="M30" s="12"/>
      <c r="N30" s="12"/>
      <c r="O30" s="708" t="s">
        <v>1026</v>
      </c>
      <c r="P30" s="708"/>
      <c r="Q30" s="708"/>
      <c r="R30" s="708"/>
      <c r="S30" s="29"/>
    </row>
    <row r="31" spans="1:45" ht="15.6">
      <c r="O31" s="1074" t="s">
        <v>1010</v>
      </c>
      <c r="P31" s="1074"/>
      <c r="Q31" s="1074"/>
      <c r="R31" s="1074"/>
    </row>
    <row r="33" spans="13:18">
      <c r="M33" s="1089" t="s">
        <v>1025</v>
      </c>
      <c r="N33" s="1090"/>
    </row>
    <row r="34" spans="13:18" ht="15.6">
      <c r="O34" s="1074" t="s">
        <v>1028</v>
      </c>
      <c r="P34" s="1074"/>
      <c r="Q34" s="1074"/>
      <c r="R34" s="1074"/>
    </row>
  </sheetData>
  <mergeCells count="17">
    <mergeCell ref="O34:R34"/>
    <mergeCell ref="M33:N33"/>
    <mergeCell ref="O31:R31"/>
    <mergeCell ref="A8:A9"/>
    <mergeCell ref="B8:B9"/>
    <mergeCell ref="C8:F8"/>
    <mergeCell ref="G8:J8"/>
    <mergeCell ref="K8:N8"/>
    <mergeCell ref="J29:S29"/>
    <mergeCell ref="S8:S9"/>
    <mergeCell ref="O8:R8"/>
    <mergeCell ref="O30:R30"/>
    <mergeCell ref="Q1:R1"/>
    <mergeCell ref="B4:T4"/>
    <mergeCell ref="G2:M2"/>
    <mergeCell ref="B11:S27"/>
    <mergeCell ref="A6:C6"/>
  </mergeCells>
  <phoneticPr fontId="0" type="noConversion"/>
  <printOptions horizontalCentered="1"/>
  <pageMargins left="0.70866141732283472" right="0.70866141732283472" top="0.23622047244094491" bottom="0" header="0.31496062992125984" footer="0.31496062992125984"/>
  <pageSetup paperSize="9" scale="6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9"/>
  <sheetViews>
    <sheetView topLeftCell="V23" zoomScaleSheetLayoutView="100" workbookViewId="0">
      <selection activeCell="AN47" sqref="AN47"/>
    </sheetView>
  </sheetViews>
  <sheetFormatPr defaultColWidth="9.109375" defaultRowHeight="14.4"/>
  <cols>
    <col min="1" max="1" width="6.88671875" style="61" customWidth="1"/>
    <col min="2" max="2" width="15.88671875" style="61" customWidth="1"/>
    <col min="3" max="3" width="7.109375" style="61" customWidth="1"/>
    <col min="4" max="4" width="6.88671875" style="61" customWidth="1"/>
    <col min="5" max="5" width="9.109375" style="61" customWidth="1"/>
    <col min="6" max="6" width="7.44140625" style="61" customWidth="1"/>
    <col min="7" max="8" width="7" style="61" customWidth="1"/>
    <col min="9" max="9" width="7.109375" style="61" customWidth="1"/>
    <col min="10" max="10" width="6.88671875" style="61" customWidth="1"/>
    <col min="11" max="11" width="9.6640625" style="61" customWidth="1"/>
    <col min="12" max="13" width="6.88671875" style="61" customWidth="1"/>
    <col min="14" max="14" width="7" style="61" customWidth="1"/>
    <col min="15" max="15" width="7.33203125" style="61" customWidth="1"/>
    <col min="16" max="18" width="7.44140625" style="61" customWidth="1"/>
    <col min="19" max="19" width="7.88671875" style="61" customWidth="1"/>
    <col min="20" max="20" width="9.6640625" style="61" customWidth="1"/>
    <col min="21" max="21" width="12.88671875" style="61" customWidth="1"/>
    <col min="22" max="22" width="9" style="61" bestFit="1" customWidth="1"/>
    <col min="23" max="23" width="10.6640625" style="61" bestFit="1" customWidth="1"/>
    <col min="24" max="24" width="10.5546875" style="61" bestFit="1" customWidth="1"/>
    <col min="25" max="25" width="6.109375" style="61" bestFit="1" customWidth="1"/>
    <col min="26" max="26" width="6.5546875" style="61" bestFit="1" customWidth="1"/>
    <col min="27" max="27" width="10.5546875" style="61" customWidth="1"/>
    <col min="28" max="28" width="11.109375" style="61" customWidth="1"/>
    <col min="29" max="29" width="10.6640625" style="61" bestFit="1" customWidth="1"/>
    <col min="30" max="30" width="10.5546875" style="61" bestFit="1" customWidth="1"/>
    <col min="31" max="31" width="8.6640625" style="61" customWidth="1"/>
    <col min="32" max="16384" width="9.109375" style="61"/>
  </cols>
  <sheetData>
    <row r="1" spans="1:33" s="13" customFormat="1" ht="15.6">
      <c r="C1" s="37"/>
      <c r="D1" s="37"/>
      <c r="E1" s="37"/>
      <c r="F1" s="37"/>
      <c r="G1" s="37"/>
      <c r="H1" s="37"/>
      <c r="I1" s="37"/>
      <c r="J1" s="92" t="s">
        <v>0</v>
      </c>
      <c r="K1" s="92"/>
      <c r="L1" s="92"/>
      <c r="M1" s="37"/>
      <c r="Z1" s="34"/>
      <c r="AA1" s="34"/>
      <c r="AB1" s="34"/>
      <c r="AC1" s="34"/>
      <c r="AD1" s="1092" t="s">
        <v>552</v>
      </c>
      <c r="AE1" s="1092"/>
      <c r="AF1" s="1092"/>
      <c r="AG1" s="1092"/>
    </row>
    <row r="2" spans="1:33" s="13" customFormat="1" ht="21">
      <c r="E2" s="705"/>
      <c r="F2" s="705"/>
      <c r="G2" s="705"/>
      <c r="H2" s="705"/>
      <c r="I2" s="705"/>
      <c r="J2" s="705"/>
      <c r="K2" s="705"/>
      <c r="L2" s="705"/>
      <c r="M2" s="705"/>
      <c r="N2" s="705"/>
      <c r="O2" s="705"/>
      <c r="P2" s="705"/>
      <c r="Q2" s="705"/>
      <c r="R2" s="705"/>
      <c r="S2" s="705"/>
      <c r="T2" s="705"/>
      <c r="U2" s="705"/>
    </row>
    <row r="3" spans="1:33" s="13" customFormat="1" ht="21">
      <c r="I3" s="36"/>
      <c r="J3" s="36"/>
      <c r="K3" s="36"/>
      <c r="L3" s="36"/>
      <c r="M3" s="36"/>
      <c r="N3" s="36"/>
      <c r="O3" s="36"/>
      <c r="P3" s="36"/>
      <c r="Q3" s="36"/>
      <c r="R3" s="36"/>
      <c r="S3" s="36"/>
      <c r="T3" s="36"/>
      <c r="U3" s="36"/>
    </row>
    <row r="4" spans="1:33" ht="15.6">
      <c r="C4" s="706" t="s">
        <v>744</v>
      </c>
      <c r="D4" s="706"/>
      <c r="E4" s="706"/>
      <c r="F4" s="706"/>
      <c r="G4" s="706"/>
      <c r="H4" s="706"/>
      <c r="I4" s="706"/>
      <c r="J4" s="706"/>
      <c r="K4" s="706"/>
      <c r="L4" s="706"/>
      <c r="M4" s="706"/>
      <c r="N4" s="706"/>
      <c r="O4" s="706"/>
      <c r="P4" s="706"/>
      <c r="Q4" s="706"/>
      <c r="R4" s="706"/>
      <c r="S4" s="706"/>
      <c r="T4" s="706"/>
      <c r="U4" s="706"/>
      <c r="V4" s="706"/>
      <c r="W4" s="39"/>
      <c r="X4" s="39"/>
      <c r="Y4" s="98"/>
      <c r="Z4" s="98"/>
      <c r="AA4" s="98"/>
      <c r="AB4" s="98"/>
      <c r="AC4" s="98"/>
      <c r="AD4" s="98"/>
      <c r="AE4" s="92"/>
      <c r="AF4" s="92"/>
    </row>
    <row r="5" spans="1:33">
      <c r="C5" s="62"/>
      <c r="D5" s="62"/>
      <c r="E5" s="62"/>
      <c r="F5" s="62"/>
      <c r="G5" s="62"/>
      <c r="H5" s="62"/>
      <c r="I5" s="62"/>
      <c r="P5" s="62"/>
      <c r="Q5" s="62"/>
      <c r="R5" s="62"/>
      <c r="S5" s="62"/>
      <c r="T5" s="62"/>
      <c r="U5" s="62"/>
      <c r="V5" s="62"/>
      <c r="W5" s="62"/>
      <c r="X5" s="62"/>
      <c r="Y5" s="62"/>
      <c r="Z5" s="62"/>
      <c r="AA5" s="62"/>
      <c r="AB5" s="62"/>
      <c r="AC5" s="62"/>
      <c r="AD5" s="62"/>
      <c r="AE5" s="62"/>
      <c r="AF5" s="62"/>
    </row>
    <row r="6" spans="1:33">
      <c r="A6" s="65" t="s">
        <v>938</v>
      </c>
      <c r="B6" s="73"/>
    </row>
    <row r="7" spans="1:33">
      <c r="B7" s="64"/>
    </row>
    <row r="8" spans="1:33" s="65" customFormat="1" ht="41.25" customHeight="1">
      <c r="A8" s="690" t="s">
        <v>2</v>
      </c>
      <c r="B8" s="1072" t="s">
        <v>3</v>
      </c>
      <c r="C8" s="1078" t="s">
        <v>102</v>
      </c>
      <c r="D8" s="1078"/>
      <c r="E8" s="1078"/>
      <c r="F8" s="1078"/>
      <c r="G8" s="1078"/>
      <c r="H8" s="1075" t="s">
        <v>695</v>
      </c>
      <c r="I8" s="1076"/>
      <c r="J8" s="1076"/>
      <c r="K8" s="1076"/>
      <c r="L8" s="1076"/>
      <c r="M8" s="1079"/>
      <c r="N8" s="1075" t="s">
        <v>191</v>
      </c>
      <c r="O8" s="1076"/>
      <c r="P8" s="1076"/>
      <c r="Q8" s="1076"/>
      <c r="R8" s="1076"/>
      <c r="S8" s="1079"/>
      <c r="T8" s="1078" t="s">
        <v>101</v>
      </c>
      <c r="U8" s="1078"/>
      <c r="V8" s="1078"/>
      <c r="W8" s="1078"/>
      <c r="X8" s="1078"/>
      <c r="Y8" s="1078"/>
      <c r="Z8" s="1093" t="s">
        <v>229</v>
      </c>
      <c r="AA8" s="1094"/>
      <c r="AB8" s="1094"/>
      <c r="AC8" s="1094"/>
      <c r="AD8" s="1094"/>
      <c r="AE8" s="1095"/>
    </row>
    <row r="9" spans="1:33" s="66" customFormat="1" ht="61.5" customHeight="1">
      <c r="A9" s="690"/>
      <c r="B9" s="1073"/>
      <c r="C9" s="550" t="s">
        <v>880</v>
      </c>
      <c r="D9" s="550" t="s">
        <v>91</v>
      </c>
      <c r="E9" s="550" t="s">
        <v>361</v>
      </c>
      <c r="F9" s="550" t="s">
        <v>230</v>
      </c>
      <c r="G9" s="550" t="s">
        <v>15</v>
      </c>
      <c r="H9" s="550" t="s">
        <v>87</v>
      </c>
      <c r="I9" s="550" t="s">
        <v>91</v>
      </c>
      <c r="J9" s="550" t="s">
        <v>92</v>
      </c>
      <c r="K9" s="550" t="s">
        <v>361</v>
      </c>
      <c r="L9" s="550" t="s">
        <v>230</v>
      </c>
      <c r="M9" s="550" t="s">
        <v>15</v>
      </c>
      <c r="N9" s="550" t="s">
        <v>87</v>
      </c>
      <c r="O9" s="550" t="s">
        <v>91</v>
      </c>
      <c r="P9" s="550" t="s">
        <v>92</v>
      </c>
      <c r="Q9" s="550" t="s">
        <v>361</v>
      </c>
      <c r="R9" s="550" t="s">
        <v>230</v>
      </c>
      <c r="S9" s="550" t="s">
        <v>15</v>
      </c>
      <c r="T9" s="550" t="s">
        <v>231</v>
      </c>
      <c r="U9" s="550" t="s">
        <v>232</v>
      </c>
      <c r="V9" s="550" t="s">
        <v>233</v>
      </c>
      <c r="W9" s="550" t="s">
        <v>361</v>
      </c>
      <c r="X9" s="550" t="s">
        <v>230</v>
      </c>
      <c r="Y9" s="550" t="s">
        <v>84</v>
      </c>
      <c r="Z9" s="550" t="s">
        <v>87</v>
      </c>
      <c r="AA9" s="550" t="s">
        <v>91</v>
      </c>
      <c r="AB9" s="550" t="s">
        <v>233</v>
      </c>
      <c r="AC9" s="550" t="s">
        <v>361</v>
      </c>
      <c r="AD9" s="550" t="s">
        <v>230</v>
      </c>
      <c r="AE9" s="550" t="s">
        <v>15</v>
      </c>
    </row>
    <row r="10" spans="1:33" s="135" customFormat="1" ht="16.2" customHeight="1">
      <c r="A10" s="56">
        <v>1</v>
      </c>
      <c r="B10" s="134">
        <v>2</v>
      </c>
      <c r="C10" s="56">
        <v>3</v>
      </c>
      <c r="D10" s="134">
        <v>4</v>
      </c>
      <c r="E10" s="56">
        <v>5</v>
      </c>
      <c r="F10" s="134">
        <v>6</v>
      </c>
      <c r="G10" s="56">
        <v>7</v>
      </c>
      <c r="H10" s="134">
        <v>8</v>
      </c>
      <c r="I10" s="56">
        <v>9</v>
      </c>
      <c r="J10" s="134">
        <v>10</v>
      </c>
      <c r="K10" s="56">
        <v>11</v>
      </c>
      <c r="L10" s="134">
        <v>12</v>
      </c>
      <c r="M10" s="56">
        <v>13</v>
      </c>
      <c r="N10" s="134">
        <v>14</v>
      </c>
      <c r="O10" s="56">
        <v>15</v>
      </c>
      <c r="P10" s="134">
        <v>16</v>
      </c>
      <c r="Q10" s="56">
        <v>17</v>
      </c>
      <c r="R10" s="134">
        <v>18</v>
      </c>
      <c r="S10" s="56">
        <v>19</v>
      </c>
      <c r="T10" s="134">
        <v>20</v>
      </c>
      <c r="U10" s="56">
        <v>21</v>
      </c>
      <c r="V10" s="134">
        <v>22</v>
      </c>
      <c r="W10" s="56">
        <v>23</v>
      </c>
      <c r="X10" s="134">
        <v>24</v>
      </c>
      <c r="Y10" s="56">
        <v>25</v>
      </c>
      <c r="Z10" s="134">
        <v>26</v>
      </c>
      <c r="AA10" s="56">
        <v>27</v>
      </c>
      <c r="AB10" s="134">
        <v>28</v>
      </c>
      <c r="AC10" s="56">
        <v>29</v>
      </c>
      <c r="AD10" s="134">
        <v>30</v>
      </c>
      <c r="AE10" s="56">
        <v>31</v>
      </c>
    </row>
    <row r="11" spans="1:33">
      <c r="A11" s="302">
        <v>1</v>
      </c>
      <c r="B11" s="303" t="s">
        <v>820</v>
      </c>
      <c r="C11" s="67">
        <f>'AT3A_cvrg(Insti)_PY'!C12+'AT3B_cvrg(Insti)_UPY '!C11+'AT3C_cvrg(Insti)_UPY '!C11</f>
        <v>502</v>
      </c>
      <c r="D11" s="67">
        <f>'AT3A_cvrg(Insti)_PY'!D12+'AT3B_cvrg(Insti)_UPY '!D11+'AT3C_cvrg(Insti)_UPY '!D11</f>
        <v>66</v>
      </c>
      <c r="E11" s="67">
        <f>'AT3A_cvrg(Insti)_PY'!E12+'AT3B_cvrg(Insti)_UPY '!E11+'AT3C_cvrg(Insti)_UPY '!E11</f>
        <v>0</v>
      </c>
      <c r="F11" s="67">
        <f>'AT3A_cvrg(Insti)_PY'!F12+'AT3B_cvrg(Insti)_UPY '!F11+'AT3C_cvrg(Insti)_UPY '!F11</f>
        <v>0</v>
      </c>
      <c r="G11" s="67">
        <f>SUM(C11:F11)</f>
        <v>568</v>
      </c>
      <c r="H11" s="67"/>
      <c r="I11" s="67"/>
      <c r="J11" s="67"/>
      <c r="K11" s="67"/>
      <c r="L11" s="67"/>
      <c r="M11" s="315">
        <v>1683</v>
      </c>
      <c r="N11" s="16">
        <v>0</v>
      </c>
      <c r="O11" s="314">
        <v>0</v>
      </c>
      <c r="P11" s="314">
        <v>0</v>
      </c>
      <c r="Q11" s="314">
        <v>0</v>
      </c>
      <c r="R11" s="314">
        <v>0</v>
      </c>
      <c r="S11" s="314">
        <f>N11</f>
        <v>0</v>
      </c>
      <c r="T11" s="1096" t="s">
        <v>853</v>
      </c>
      <c r="U11" s="1097"/>
      <c r="V11" s="1097"/>
      <c r="W11" s="1097"/>
      <c r="X11" s="1097"/>
      <c r="Y11" s="1097"/>
      <c r="Z11" s="1097"/>
      <c r="AA11" s="1097"/>
      <c r="AB11" s="1097"/>
      <c r="AC11" s="1097"/>
      <c r="AD11" s="1097"/>
      <c r="AE11" s="1098"/>
    </row>
    <row r="12" spans="1:33">
      <c r="A12" s="302">
        <v>2</v>
      </c>
      <c r="B12" s="303" t="s">
        <v>821</v>
      </c>
      <c r="C12" s="67">
        <f>'AT3A_cvrg(Insti)_PY'!C13+'AT3B_cvrg(Insti)_UPY '!C12+'AT3C_cvrg(Insti)_UPY '!C12</f>
        <v>299</v>
      </c>
      <c r="D12" s="67">
        <f>'AT3A_cvrg(Insti)_PY'!D13+'AT3B_cvrg(Insti)_UPY '!D12+'AT3C_cvrg(Insti)_UPY '!D12</f>
        <v>316</v>
      </c>
      <c r="E12" s="67">
        <f>'AT3A_cvrg(Insti)_PY'!E13+'AT3B_cvrg(Insti)_UPY '!E12+'AT3C_cvrg(Insti)_UPY '!E12</f>
        <v>22</v>
      </c>
      <c r="F12" s="67">
        <f>'AT3A_cvrg(Insti)_PY'!F13+'AT3B_cvrg(Insti)_UPY '!F12+'AT3C_cvrg(Insti)_UPY '!F12</f>
        <v>0</v>
      </c>
      <c r="G12" s="67">
        <f t="shared" ref="G12:G43" si="0">SUM(C12:F12)</f>
        <v>637</v>
      </c>
      <c r="H12" s="67"/>
      <c r="I12" s="67"/>
      <c r="J12" s="67"/>
      <c r="K12" s="67"/>
      <c r="L12" s="67"/>
      <c r="M12" s="315">
        <v>1235</v>
      </c>
      <c r="N12" s="16">
        <v>1475</v>
      </c>
      <c r="O12" s="314">
        <v>0</v>
      </c>
      <c r="P12" s="314">
        <v>0</v>
      </c>
      <c r="Q12" s="314">
        <v>0</v>
      </c>
      <c r="R12" s="314">
        <v>0</v>
      </c>
      <c r="S12" s="314">
        <f t="shared" ref="S12:S43" si="1">N12</f>
        <v>1475</v>
      </c>
      <c r="T12" s="1099"/>
      <c r="U12" s="1100"/>
      <c r="V12" s="1100"/>
      <c r="W12" s="1100"/>
      <c r="X12" s="1100"/>
      <c r="Y12" s="1100"/>
      <c r="Z12" s="1100"/>
      <c r="AA12" s="1100"/>
      <c r="AB12" s="1100"/>
      <c r="AC12" s="1100"/>
      <c r="AD12" s="1100"/>
      <c r="AE12" s="1101"/>
    </row>
    <row r="13" spans="1:33">
      <c r="A13" s="302">
        <v>3</v>
      </c>
      <c r="B13" s="303" t="s">
        <v>822</v>
      </c>
      <c r="C13" s="67">
        <f>'AT3A_cvrg(Insti)_PY'!C14+'AT3B_cvrg(Insti)_UPY '!C13+'AT3C_cvrg(Insti)_UPY '!C13</f>
        <v>1099</v>
      </c>
      <c r="D13" s="67">
        <f>'AT3A_cvrg(Insti)_PY'!D14+'AT3B_cvrg(Insti)_UPY '!D13+'AT3C_cvrg(Insti)_UPY '!D13</f>
        <v>179</v>
      </c>
      <c r="E13" s="67">
        <f>'AT3A_cvrg(Insti)_PY'!E14+'AT3B_cvrg(Insti)_UPY '!E13+'AT3C_cvrg(Insti)_UPY '!E13</f>
        <v>13</v>
      </c>
      <c r="F13" s="67">
        <f>'AT3A_cvrg(Insti)_PY'!F14+'AT3B_cvrg(Insti)_UPY '!F13+'AT3C_cvrg(Insti)_UPY '!F13</f>
        <v>0</v>
      </c>
      <c r="G13" s="67">
        <f t="shared" si="0"/>
        <v>1291</v>
      </c>
      <c r="H13" s="67"/>
      <c r="I13" s="67"/>
      <c r="J13" s="67"/>
      <c r="K13" s="67"/>
      <c r="L13" s="67"/>
      <c r="M13" s="315">
        <v>3720</v>
      </c>
      <c r="N13" s="16">
        <v>0</v>
      </c>
      <c r="O13" s="314">
        <v>0</v>
      </c>
      <c r="P13" s="314">
        <v>0</v>
      </c>
      <c r="Q13" s="314">
        <v>0</v>
      </c>
      <c r="R13" s="314">
        <v>0</v>
      </c>
      <c r="S13" s="314">
        <f t="shared" si="1"/>
        <v>0</v>
      </c>
      <c r="T13" s="1099"/>
      <c r="U13" s="1100"/>
      <c r="V13" s="1100"/>
      <c r="W13" s="1100"/>
      <c r="X13" s="1100"/>
      <c r="Y13" s="1100"/>
      <c r="Z13" s="1100"/>
      <c r="AA13" s="1100"/>
      <c r="AB13" s="1100"/>
      <c r="AC13" s="1100"/>
      <c r="AD13" s="1100"/>
      <c r="AE13" s="1101"/>
    </row>
    <row r="14" spans="1:33">
      <c r="A14" s="302">
        <v>4</v>
      </c>
      <c r="B14" s="303" t="s">
        <v>823</v>
      </c>
      <c r="C14" s="67">
        <f>'AT3A_cvrg(Insti)_PY'!C15+'AT3B_cvrg(Insti)_UPY '!C14+'AT3C_cvrg(Insti)_UPY '!C14</f>
        <v>1315</v>
      </c>
      <c r="D14" s="67">
        <f>'AT3A_cvrg(Insti)_PY'!D15+'AT3B_cvrg(Insti)_UPY '!D14+'AT3C_cvrg(Insti)_UPY '!D14</f>
        <v>270</v>
      </c>
      <c r="E14" s="67">
        <f>'AT3A_cvrg(Insti)_PY'!E15+'AT3B_cvrg(Insti)_UPY '!E14+'AT3C_cvrg(Insti)_UPY '!E14</f>
        <v>0</v>
      </c>
      <c r="F14" s="67">
        <f>'AT3A_cvrg(Insti)_PY'!F15+'AT3B_cvrg(Insti)_UPY '!F14+'AT3C_cvrg(Insti)_UPY '!F14</f>
        <v>0</v>
      </c>
      <c r="G14" s="67">
        <f t="shared" si="0"/>
        <v>1585</v>
      </c>
      <c r="H14" s="67"/>
      <c r="I14" s="67"/>
      <c r="J14" s="67"/>
      <c r="K14" s="67"/>
      <c r="L14" s="67"/>
      <c r="M14" s="315">
        <v>3556</v>
      </c>
      <c r="N14" s="16">
        <v>0</v>
      </c>
      <c r="O14" s="314">
        <v>0</v>
      </c>
      <c r="P14" s="314">
        <v>0</v>
      </c>
      <c r="Q14" s="314">
        <v>0</v>
      </c>
      <c r="R14" s="314">
        <v>0</v>
      </c>
      <c r="S14" s="314">
        <f t="shared" si="1"/>
        <v>0</v>
      </c>
      <c r="T14" s="1099"/>
      <c r="U14" s="1100"/>
      <c r="V14" s="1100"/>
      <c r="W14" s="1100"/>
      <c r="X14" s="1100"/>
      <c r="Y14" s="1100"/>
      <c r="Z14" s="1100"/>
      <c r="AA14" s="1100"/>
      <c r="AB14" s="1100"/>
      <c r="AC14" s="1100"/>
      <c r="AD14" s="1100"/>
      <c r="AE14" s="1101"/>
    </row>
    <row r="15" spans="1:33">
      <c r="A15" s="302">
        <v>5</v>
      </c>
      <c r="B15" s="303" t="s">
        <v>824</v>
      </c>
      <c r="C15" s="67">
        <f>'AT3A_cvrg(Insti)_PY'!C16+'AT3B_cvrg(Insti)_UPY '!C15+'AT3C_cvrg(Insti)_UPY '!C15</f>
        <v>1338</v>
      </c>
      <c r="D15" s="67">
        <f>'AT3A_cvrg(Insti)_PY'!D16+'AT3B_cvrg(Insti)_UPY '!D15+'AT3C_cvrg(Insti)_UPY '!D15</f>
        <v>21</v>
      </c>
      <c r="E15" s="67">
        <f>'AT3A_cvrg(Insti)_PY'!E16+'AT3B_cvrg(Insti)_UPY '!E15+'AT3C_cvrg(Insti)_UPY '!E15</f>
        <v>22</v>
      </c>
      <c r="F15" s="67">
        <f>'AT3A_cvrg(Insti)_PY'!F16+'AT3B_cvrg(Insti)_UPY '!F15+'AT3C_cvrg(Insti)_UPY '!F15</f>
        <v>0</v>
      </c>
      <c r="G15" s="67">
        <f t="shared" si="0"/>
        <v>1381</v>
      </c>
      <c r="H15" s="67"/>
      <c r="I15" s="67"/>
      <c r="J15" s="67"/>
      <c r="K15" s="67"/>
      <c r="L15" s="67"/>
      <c r="M15" s="315">
        <v>2707</v>
      </c>
      <c r="N15" s="16">
        <v>0</v>
      </c>
      <c r="O15" s="314">
        <v>0</v>
      </c>
      <c r="P15" s="314">
        <v>0</v>
      </c>
      <c r="Q15" s="314">
        <v>0</v>
      </c>
      <c r="R15" s="314">
        <v>0</v>
      </c>
      <c r="S15" s="314">
        <f t="shared" si="1"/>
        <v>0</v>
      </c>
      <c r="T15" s="1099"/>
      <c r="U15" s="1100"/>
      <c r="V15" s="1100"/>
      <c r="W15" s="1100"/>
      <c r="X15" s="1100"/>
      <c r="Y15" s="1100"/>
      <c r="Z15" s="1100"/>
      <c r="AA15" s="1100"/>
      <c r="AB15" s="1100"/>
      <c r="AC15" s="1100"/>
      <c r="AD15" s="1100"/>
      <c r="AE15" s="1101"/>
    </row>
    <row r="16" spans="1:33">
      <c r="A16" s="302">
        <v>6</v>
      </c>
      <c r="B16" s="303" t="s">
        <v>825</v>
      </c>
      <c r="C16" s="67">
        <f>'AT3A_cvrg(Insti)_PY'!C17+'AT3B_cvrg(Insti)_UPY '!C16+'AT3C_cvrg(Insti)_UPY '!C16</f>
        <v>1224</v>
      </c>
      <c r="D16" s="67">
        <f>'AT3A_cvrg(Insti)_PY'!D17+'AT3B_cvrg(Insti)_UPY '!D16+'AT3C_cvrg(Insti)_UPY '!D16</f>
        <v>296</v>
      </c>
      <c r="E16" s="67">
        <f>'AT3A_cvrg(Insti)_PY'!E17+'AT3B_cvrg(Insti)_UPY '!E16+'AT3C_cvrg(Insti)_UPY '!E16</f>
        <v>0</v>
      </c>
      <c r="F16" s="67">
        <f>'AT3A_cvrg(Insti)_PY'!F17+'AT3B_cvrg(Insti)_UPY '!F16+'AT3C_cvrg(Insti)_UPY '!F16</f>
        <v>0</v>
      </c>
      <c r="G16" s="67">
        <f t="shared" si="0"/>
        <v>1520</v>
      </c>
      <c r="H16" s="67"/>
      <c r="I16" s="67"/>
      <c r="J16" s="67"/>
      <c r="K16" s="67"/>
      <c r="L16" s="67"/>
      <c r="M16" s="315">
        <v>2665</v>
      </c>
      <c r="N16" s="16">
        <v>0</v>
      </c>
      <c r="O16" s="314">
        <v>0</v>
      </c>
      <c r="P16" s="314">
        <v>0</v>
      </c>
      <c r="Q16" s="314">
        <v>0</v>
      </c>
      <c r="R16" s="314">
        <v>0</v>
      </c>
      <c r="S16" s="314">
        <f t="shared" si="1"/>
        <v>0</v>
      </c>
      <c r="T16" s="1099"/>
      <c r="U16" s="1100"/>
      <c r="V16" s="1100"/>
      <c r="W16" s="1100"/>
      <c r="X16" s="1100"/>
      <c r="Y16" s="1100"/>
      <c r="Z16" s="1100"/>
      <c r="AA16" s="1100"/>
      <c r="AB16" s="1100"/>
      <c r="AC16" s="1100"/>
      <c r="AD16" s="1100"/>
      <c r="AE16" s="1101"/>
    </row>
    <row r="17" spans="1:31">
      <c r="A17" s="302">
        <v>7</v>
      </c>
      <c r="B17" s="303" t="s">
        <v>826</v>
      </c>
      <c r="C17" s="67">
        <f>'AT3A_cvrg(Insti)_PY'!C18+'AT3B_cvrg(Insti)_UPY '!C17+'AT3C_cvrg(Insti)_UPY '!C17</f>
        <v>1184</v>
      </c>
      <c r="D17" s="67">
        <f>'AT3A_cvrg(Insti)_PY'!D18+'AT3B_cvrg(Insti)_UPY '!D17+'AT3C_cvrg(Insti)_UPY '!D17</f>
        <v>126</v>
      </c>
      <c r="E17" s="67">
        <f>'AT3A_cvrg(Insti)_PY'!E18+'AT3B_cvrg(Insti)_UPY '!E17+'AT3C_cvrg(Insti)_UPY '!E17</f>
        <v>21</v>
      </c>
      <c r="F17" s="67">
        <f>'AT3A_cvrg(Insti)_PY'!F18+'AT3B_cvrg(Insti)_UPY '!F17+'AT3C_cvrg(Insti)_UPY '!F17</f>
        <v>0</v>
      </c>
      <c r="G17" s="67">
        <f t="shared" si="0"/>
        <v>1331</v>
      </c>
      <c r="H17" s="67"/>
      <c r="I17" s="67"/>
      <c r="J17" s="67"/>
      <c r="K17" s="67"/>
      <c r="L17" s="67"/>
      <c r="M17" s="315">
        <v>3079</v>
      </c>
      <c r="N17" s="16">
        <v>0</v>
      </c>
      <c r="O17" s="314">
        <v>0</v>
      </c>
      <c r="P17" s="314">
        <v>0</v>
      </c>
      <c r="Q17" s="314">
        <v>0</v>
      </c>
      <c r="R17" s="314">
        <v>0</v>
      </c>
      <c r="S17" s="314">
        <f t="shared" si="1"/>
        <v>0</v>
      </c>
      <c r="T17" s="1099"/>
      <c r="U17" s="1100"/>
      <c r="V17" s="1100"/>
      <c r="W17" s="1100"/>
      <c r="X17" s="1100"/>
      <c r="Y17" s="1100"/>
      <c r="Z17" s="1100"/>
      <c r="AA17" s="1100"/>
      <c r="AB17" s="1100"/>
      <c r="AC17" s="1100"/>
      <c r="AD17" s="1100"/>
      <c r="AE17" s="1101"/>
    </row>
    <row r="18" spans="1:31">
      <c r="A18" s="302">
        <v>8</v>
      </c>
      <c r="B18" s="303" t="s">
        <v>827</v>
      </c>
      <c r="C18" s="67">
        <f>'AT3A_cvrg(Insti)_PY'!C19+'AT3B_cvrg(Insti)_UPY '!C18+'AT3C_cvrg(Insti)_UPY '!C18</f>
        <v>1327</v>
      </c>
      <c r="D18" s="67">
        <f>'AT3A_cvrg(Insti)_PY'!D19+'AT3B_cvrg(Insti)_UPY '!D18+'AT3C_cvrg(Insti)_UPY '!D18</f>
        <v>233</v>
      </c>
      <c r="E18" s="67">
        <f>'AT3A_cvrg(Insti)_PY'!E19+'AT3B_cvrg(Insti)_UPY '!E18+'AT3C_cvrg(Insti)_UPY '!E18</f>
        <v>0</v>
      </c>
      <c r="F18" s="67">
        <f>'AT3A_cvrg(Insti)_PY'!F19+'AT3B_cvrg(Insti)_UPY '!F18+'AT3C_cvrg(Insti)_UPY '!F18</f>
        <v>0</v>
      </c>
      <c r="G18" s="67">
        <f t="shared" si="0"/>
        <v>1560</v>
      </c>
      <c r="H18" s="67"/>
      <c r="I18" s="67"/>
      <c r="J18" s="67"/>
      <c r="K18" s="67"/>
      <c r="L18" s="67"/>
      <c r="M18" s="315">
        <v>3312</v>
      </c>
      <c r="N18" s="16">
        <v>0</v>
      </c>
      <c r="O18" s="314">
        <v>0</v>
      </c>
      <c r="P18" s="314">
        <v>0</v>
      </c>
      <c r="Q18" s="314">
        <v>0</v>
      </c>
      <c r="R18" s="314">
        <v>0</v>
      </c>
      <c r="S18" s="314">
        <f t="shared" si="1"/>
        <v>0</v>
      </c>
      <c r="T18" s="1099"/>
      <c r="U18" s="1100"/>
      <c r="V18" s="1100"/>
      <c r="W18" s="1100"/>
      <c r="X18" s="1100"/>
      <c r="Y18" s="1100"/>
      <c r="Z18" s="1100"/>
      <c r="AA18" s="1100"/>
      <c r="AB18" s="1100"/>
      <c r="AC18" s="1100"/>
      <c r="AD18" s="1100"/>
      <c r="AE18" s="1101"/>
    </row>
    <row r="19" spans="1:31">
      <c r="A19" s="302">
        <v>9</v>
      </c>
      <c r="B19" s="303" t="s">
        <v>828</v>
      </c>
      <c r="C19" s="67">
        <f>'AT3A_cvrg(Insti)_PY'!C20+'AT3B_cvrg(Insti)_UPY '!C19+'AT3C_cvrg(Insti)_UPY '!C19</f>
        <v>421</v>
      </c>
      <c r="D19" s="67">
        <f>'AT3A_cvrg(Insti)_PY'!D20+'AT3B_cvrg(Insti)_UPY '!D19+'AT3C_cvrg(Insti)_UPY '!D19</f>
        <v>239</v>
      </c>
      <c r="E19" s="67">
        <f>'AT3A_cvrg(Insti)_PY'!E20+'AT3B_cvrg(Insti)_UPY '!E19+'AT3C_cvrg(Insti)_UPY '!E19</f>
        <v>0</v>
      </c>
      <c r="F19" s="67">
        <f>'AT3A_cvrg(Insti)_PY'!F20+'AT3B_cvrg(Insti)_UPY '!F19+'AT3C_cvrg(Insti)_UPY '!F19</f>
        <v>0</v>
      </c>
      <c r="G19" s="67">
        <f t="shared" si="0"/>
        <v>660</v>
      </c>
      <c r="H19" s="67"/>
      <c r="I19" s="67"/>
      <c r="J19" s="67"/>
      <c r="K19" s="67"/>
      <c r="L19" s="67"/>
      <c r="M19" s="315">
        <v>1627</v>
      </c>
      <c r="N19" s="16">
        <v>0</v>
      </c>
      <c r="O19" s="314">
        <v>0</v>
      </c>
      <c r="P19" s="314">
        <v>0</v>
      </c>
      <c r="Q19" s="314">
        <v>0</v>
      </c>
      <c r="R19" s="314">
        <v>0</v>
      </c>
      <c r="S19" s="314">
        <f t="shared" si="1"/>
        <v>0</v>
      </c>
      <c r="T19" s="1099"/>
      <c r="U19" s="1100"/>
      <c r="V19" s="1100"/>
      <c r="W19" s="1100"/>
      <c r="X19" s="1100"/>
      <c r="Y19" s="1100"/>
      <c r="Z19" s="1100"/>
      <c r="AA19" s="1100"/>
      <c r="AB19" s="1100"/>
      <c r="AC19" s="1100"/>
      <c r="AD19" s="1100"/>
      <c r="AE19" s="1101"/>
    </row>
    <row r="20" spans="1:31">
      <c r="A20" s="302">
        <v>10</v>
      </c>
      <c r="B20" s="303" t="s">
        <v>829</v>
      </c>
      <c r="C20" s="67">
        <f>'AT3A_cvrg(Insti)_PY'!C21+'AT3B_cvrg(Insti)_UPY '!C20+'AT3C_cvrg(Insti)_UPY '!C20</f>
        <v>733</v>
      </c>
      <c r="D20" s="67">
        <f>'AT3A_cvrg(Insti)_PY'!D21+'AT3B_cvrg(Insti)_UPY '!D20+'AT3C_cvrg(Insti)_UPY '!D20</f>
        <v>56</v>
      </c>
      <c r="E20" s="67">
        <f>'AT3A_cvrg(Insti)_PY'!E21+'AT3B_cvrg(Insti)_UPY '!E20+'AT3C_cvrg(Insti)_UPY '!E20</f>
        <v>0</v>
      </c>
      <c r="F20" s="67">
        <f>'AT3A_cvrg(Insti)_PY'!F21+'AT3B_cvrg(Insti)_UPY '!F20+'AT3C_cvrg(Insti)_UPY '!F20</f>
        <v>0</v>
      </c>
      <c r="G20" s="67">
        <f t="shared" si="0"/>
        <v>789</v>
      </c>
      <c r="H20" s="67"/>
      <c r="I20" s="67"/>
      <c r="J20" s="67"/>
      <c r="K20" s="67"/>
      <c r="L20" s="67"/>
      <c r="M20" s="315">
        <v>1781</v>
      </c>
      <c r="N20" s="16">
        <v>1473</v>
      </c>
      <c r="O20" s="314">
        <v>0</v>
      </c>
      <c r="P20" s="314">
        <v>0</v>
      </c>
      <c r="Q20" s="314">
        <v>0</v>
      </c>
      <c r="R20" s="314">
        <v>0</v>
      </c>
      <c r="S20" s="314">
        <f t="shared" si="1"/>
        <v>1473</v>
      </c>
      <c r="T20" s="1099"/>
      <c r="U20" s="1100"/>
      <c r="V20" s="1100"/>
      <c r="W20" s="1100"/>
      <c r="X20" s="1100"/>
      <c r="Y20" s="1100"/>
      <c r="Z20" s="1100"/>
      <c r="AA20" s="1100"/>
      <c r="AB20" s="1100"/>
      <c r="AC20" s="1100"/>
      <c r="AD20" s="1100"/>
      <c r="AE20" s="1101"/>
    </row>
    <row r="21" spans="1:31">
      <c r="A21" s="302">
        <v>11</v>
      </c>
      <c r="B21" s="303" t="s">
        <v>830</v>
      </c>
      <c r="C21" s="67">
        <f>'AT3A_cvrg(Insti)_PY'!C22+'AT3B_cvrg(Insti)_UPY '!C21+'AT3C_cvrg(Insti)_UPY '!C21</f>
        <v>1680</v>
      </c>
      <c r="D21" s="67">
        <f>'AT3A_cvrg(Insti)_PY'!D22+'AT3B_cvrg(Insti)_UPY '!D21+'AT3C_cvrg(Insti)_UPY '!D21</f>
        <v>30</v>
      </c>
      <c r="E21" s="67">
        <f>'AT3A_cvrg(Insti)_PY'!E22+'AT3B_cvrg(Insti)_UPY '!E21+'AT3C_cvrg(Insti)_UPY '!E21</f>
        <v>22</v>
      </c>
      <c r="F21" s="67">
        <f>'AT3A_cvrg(Insti)_PY'!F22+'AT3B_cvrg(Insti)_UPY '!F21+'AT3C_cvrg(Insti)_UPY '!F21</f>
        <v>0</v>
      </c>
      <c r="G21" s="67">
        <f t="shared" si="0"/>
        <v>1732</v>
      </c>
      <c r="H21" s="67"/>
      <c r="I21" s="67"/>
      <c r="J21" s="67"/>
      <c r="K21" s="67"/>
      <c r="L21" s="67"/>
      <c r="M21" s="315">
        <v>5626</v>
      </c>
      <c r="N21" s="16">
        <v>1473</v>
      </c>
      <c r="O21" s="314">
        <v>0</v>
      </c>
      <c r="P21" s="314">
        <v>0</v>
      </c>
      <c r="Q21" s="314">
        <v>0</v>
      </c>
      <c r="R21" s="314">
        <v>0</v>
      </c>
      <c r="S21" s="314">
        <f t="shared" si="1"/>
        <v>1473</v>
      </c>
      <c r="T21" s="1099"/>
      <c r="U21" s="1100"/>
      <c r="V21" s="1100"/>
      <c r="W21" s="1100"/>
      <c r="X21" s="1100"/>
      <c r="Y21" s="1100"/>
      <c r="Z21" s="1100"/>
      <c r="AA21" s="1100"/>
      <c r="AB21" s="1100"/>
      <c r="AC21" s="1100"/>
      <c r="AD21" s="1100"/>
      <c r="AE21" s="1101"/>
    </row>
    <row r="22" spans="1:31">
      <c r="A22" s="302">
        <v>12</v>
      </c>
      <c r="B22" s="303" t="s">
        <v>831</v>
      </c>
      <c r="C22" s="67">
        <f>'AT3A_cvrg(Insti)_PY'!C23+'AT3B_cvrg(Insti)_UPY '!C22+'AT3C_cvrg(Insti)_UPY '!C22</f>
        <v>1157</v>
      </c>
      <c r="D22" s="67">
        <f>'AT3A_cvrg(Insti)_PY'!D23+'AT3B_cvrg(Insti)_UPY '!D22+'AT3C_cvrg(Insti)_UPY '!D22</f>
        <v>289</v>
      </c>
      <c r="E22" s="67">
        <f>'AT3A_cvrg(Insti)_PY'!E23+'AT3B_cvrg(Insti)_UPY '!E22+'AT3C_cvrg(Insti)_UPY '!E22</f>
        <v>0</v>
      </c>
      <c r="F22" s="67">
        <f>'AT3A_cvrg(Insti)_PY'!F23+'AT3B_cvrg(Insti)_UPY '!F22+'AT3C_cvrg(Insti)_UPY '!F22</f>
        <v>0</v>
      </c>
      <c r="G22" s="67">
        <f t="shared" si="0"/>
        <v>1446</v>
      </c>
      <c r="H22" s="67"/>
      <c r="I22" s="67"/>
      <c r="J22" s="67"/>
      <c r="K22" s="67"/>
      <c r="L22" s="67"/>
      <c r="M22" s="315">
        <v>2805</v>
      </c>
      <c r="N22" s="16">
        <v>0</v>
      </c>
      <c r="O22" s="314">
        <v>0</v>
      </c>
      <c r="P22" s="314">
        <v>0</v>
      </c>
      <c r="Q22" s="314">
        <v>0</v>
      </c>
      <c r="R22" s="314">
        <v>0</v>
      </c>
      <c r="S22" s="314">
        <f t="shared" si="1"/>
        <v>0</v>
      </c>
      <c r="T22" s="1099"/>
      <c r="U22" s="1100"/>
      <c r="V22" s="1100"/>
      <c r="W22" s="1100"/>
      <c r="X22" s="1100"/>
      <c r="Y22" s="1100"/>
      <c r="Z22" s="1100"/>
      <c r="AA22" s="1100"/>
      <c r="AB22" s="1100"/>
      <c r="AC22" s="1100"/>
      <c r="AD22" s="1100"/>
      <c r="AE22" s="1101"/>
    </row>
    <row r="23" spans="1:31">
      <c r="A23" s="302">
        <v>13</v>
      </c>
      <c r="B23" s="303" t="s">
        <v>832</v>
      </c>
      <c r="C23" s="67">
        <f>'AT3A_cvrg(Insti)_PY'!C24+'AT3B_cvrg(Insti)_UPY '!C23+'AT3C_cvrg(Insti)_UPY '!C23</f>
        <v>844</v>
      </c>
      <c r="D23" s="67">
        <f>'AT3A_cvrg(Insti)_PY'!D24+'AT3B_cvrg(Insti)_UPY '!D23+'AT3C_cvrg(Insti)_UPY '!D23</f>
        <v>328</v>
      </c>
      <c r="E23" s="67">
        <f>'AT3A_cvrg(Insti)_PY'!E24+'AT3B_cvrg(Insti)_UPY '!E23+'AT3C_cvrg(Insti)_UPY '!E23</f>
        <v>0</v>
      </c>
      <c r="F23" s="67">
        <f>'AT3A_cvrg(Insti)_PY'!F24+'AT3B_cvrg(Insti)_UPY '!F23+'AT3C_cvrg(Insti)_UPY '!F23</f>
        <v>0</v>
      </c>
      <c r="G23" s="67">
        <f t="shared" si="0"/>
        <v>1172</v>
      </c>
      <c r="H23" s="67"/>
      <c r="I23" s="67"/>
      <c r="J23" s="67"/>
      <c r="K23" s="67"/>
      <c r="L23" s="67"/>
      <c r="M23" s="315">
        <v>3182</v>
      </c>
      <c r="N23" s="16">
        <v>0</v>
      </c>
      <c r="O23" s="314">
        <v>0</v>
      </c>
      <c r="P23" s="314">
        <v>0</v>
      </c>
      <c r="Q23" s="314">
        <v>0</v>
      </c>
      <c r="R23" s="314">
        <v>0</v>
      </c>
      <c r="S23" s="314">
        <f t="shared" si="1"/>
        <v>0</v>
      </c>
      <c r="T23" s="1099"/>
      <c r="U23" s="1100"/>
      <c r="V23" s="1100"/>
      <c r="W23" s="1100"/>
      <c r="X23" s="1100"/>
      <c r="Y23" s="1100"/>
      <c r="Z23" s="1100"/>
      <c r="AA23" s="1100"/>
      <c r="AB23" s="1100"/>
      <c r="AC23" s="1100"/>
      <c r="AD23" s="1100"/>
      <c r="AE23" s="1101"/>
    </row>
    <row r="24" spans="1:31">
      <c r="A24" s="302">
        <v>14</v>
      </c>
      <c r="B24" s="303" t="s">
        <v>833</v>
      </c>
      <c r="C24" s="67">
        <f>'AT3A_cvrg(Insti)_PY'!C25+'AT3B_cvrg(Insti)_UPY '!C24+'AT3C_cvrg(Insti)_UPY '!C24</f>
        <v>913</v>
      </c>
      <c r="D24" s="67">
        <f>'AT3A_cvrg(Insti)_PY'!D25+'AT3B_cvrg(Insti)_UPY '!D24+'AT3C_cvrg(Insti)_UPY '!D24</f>
        <v>83</v>
      </c>
      <c r="E24" s="67">
        <f>'AT3A_cvrg(Insti)_PY'!E25+'AT3B_cvrg(Insti)_UPY '!E24+'AT3C_cvrg(Insti)_UPY '!E24</f>
        <v>15</v>
      </c>
      <c r="F24" s="67">
        <f>'AT3A_cvrg(Insti)_PY'!F25+'AT3B_cvrg(Insti)_UPY '!F24+'AT3C_cvrg(Insti)_UPY '!F24</f>
        <v>0</v>
      </c>
      <c r="G24" s="67">
        <f t="shared" si="0"/>
        <v>1011</v>
      </c>
      <c r="H24" s="67"/>
      <c r="I24" s="67"/>
      <c r="J24" s="67"/>
      <c r="K24" s="67"/>
      <c r="L24" s="67"/>
      <c r="M24" s="315">
        <v>3183</v>
      </c>
      <c r="N24" s="16">
        <v>0</v>
      </c>
      <c r="O24" s="314">
        <v>0</v>
      </c>
      <c r="P24" s="314">
        <v>0</v>
      </c>
      <c r="Q24" s="314">
        <v>0</v>
      </c>
      <c r="R24" s="314">
        <v>0</v>
      </c>
      <c r="S24" s="314">
        <f t="shared" si="1"/>
        <v>0</v>
      </c>
      <c r="T24" s="1099"/>
      <c r="U24" s="1100"/>
      <c r="V24" s="1100"/>
      <c r="W24" s="1100"/>
      <c r="X24" s="1100"/>
      <c r="Y24" s="1100"/>
      <c r="Z24" s="1100"/>
      <c r="AA24" s="1100"/>
      <c r="AB24" s="1100"/>
      <c r="AC24" s="1100"/>
      <c r="AD24" s="1100"/>
      <c r="AE24" s="1101"/>
    </row>
    <row r="25" spans="1:31">
      <c r="A25" s="302">
        <v>15</v>
      </c>
      <c r="B25" s="303" t="s">
        <v>834</v>
      </c>
      <c r="C25" s="67">
        <f>'AT3A_cvrg(Insti)_PY'!C26+'AT3B_cvrg(Insti)_UPY '!C25+'AT3C_cvrg(Insti)_UPY '!C25</f>
        <v>387</v>
      </c>
      <c r="D25" s="67">
        <f>'AT3A_cvrg(Insti)_PY'!D26+'AT3B_cvrg(Insti)_UPY '!D25+'AT3C_cvrg(Insti)_UPY '!D25</f>
        <v>130</v>
      </c>
      <c r="E25" s="67">
        <f>'AT3A_cvrg(Insti)_PY'!E26+'AT3B_cvrg(Insti)_UPY '!E25+'AT3C_cvrg(Insti)_UPY '!E25</f>
        <v>0</v>
      </c>
      <c r="F25" s="67">
        <f>'AT3A_cvrg(Insti)_PY'!F26+'AT3B_cvrg(Insti)_UPY '!F25+'AT3C_cvrg(Insti)_UPY '!F25</f>
        <v>0</v>
      </c>
      <c r="G25" s="67">
        <f t="shared" si="0"/>
        <v>517</v>
      </c>
      <c r="H25" s="67"/>
      <c r="I25" s="67"/>
      <c r="J25" s="67"/>
      <c r="K25" s="67"/>
      <c r="L25" s="67"/>
      <c r="M25" s="315">
        <v>1079</v>
      </c>
      <c r="N25" s="16">
        <v>0</v>
      </c>
      <c r="O25" s="314">
        <v>0</v>
      </c>
      <c r="P25" s="314">
        <v>0</v>
      </c>
      <c r="Q25" s="314">
        <v>0</v>
      </c>
      <c r="R25" s="314">
        <v>0</v>
      </c>
      <c r="S25" s="314">
        <f t="shared" si="1"/>
        <v>0</v>
      </c>
      <c r="T25" s="1099"/>
      <c r="U25" s="1100"/>
      <c r="V25" s="1100"/>
      <c r="W25" s="1100"/>
      <c r="X25" s="1100"/>
      <c r="Y25" s="1100"/>
      <c r="Z25" s="1100"/>
      <c r="AA25" s="1100"/>
      <c r="AB25" s="1100"/>
      <c r="AC25" s="1100"/>
      <c r="AD25" s="1100"/>
      <c r="AE25" s="1101"/>
    </row>
    <row r="26" spans="1:31">
      <c r="A26" s="302">
        <v>16</v>
      </c>
      <c r="B26" s="303" t="s">
        <v>835</v>
      </c>
      <c r="C26" s="67">
        <f>'AT3A_cvrg(Insti)_PY'!C27+'AT3B_cvrg(Insti)_UPY '!C26+'AT3C_cvrg(Insti)_UPY '!C26</f>
        <v>314</v>
      </c>
      <c r="D26" s="67">
        <f>'AT3A_cvrg(Insti)_PY'!D27+'AT3B_cvrg(Insti)_UPY '!D26+'AT3C_cvrg(Insti)_UPY '!D26</f>
        <v>65</v>
      </c>
      <c r="E26" s="67">
        <f>'AT3A_cvrg(Insti)_PY'!E27+'AT3B_cvrg(Insti)_UPY '!E26+'AT3C_cvrg(Insti)_UPY '!E26</f>
        <v>0</v>
      </c>
      <c r="F26" s="67">
        <f>'AT3A_cvrg(Insti)_PY'!F27+'AT3B_cvrg(Insti)_UPY '!F26+'AT3C_cvrg(Insti)_UPY '!F26</f>
        <v>0</v>
      </c>
      <c r="G26" s="67">
        <f t="shared" si="0"/>
        <v>379</v>
      </c>
      <c r="H26" s="67"/>
      <c r="I26" s="67"/>
      <c r="J26" s="67"/>
      <c r="K26" s="67"/>
      <c r="L26" s="67"/>
      <c r="M26" s="315">
        <v>1126</v>
      </c>
      <c r="N26" s="16">
        <v>0</v>
      </c>
      <c r="O26" s="314">
        <v>0</v>
      </c>
      <c r="P26" s="314">
        <v>0</v>
      </c>
      <c r="Q26" s="314">
        <v>0</v>
      </c>
      <c r="R26" s="314">
        <v>0</v>
      </c>
      <c r="S26" s="314">
        <f t="shared" si="1"/>
        <v>0</v>
      </c>
      <c r="T26" s="1099"/>
      <c r="U26" s="1100"/>
      <c r="V26" s="1100"/>
      <c r="W26" s="1100"/>
      <c r="X26" s="1100"/>
      <c r="Y26" s="1100"/>
      <c r="Z26" s="1100"/>
      <c r="AA26" s="1100"/>
      <c r="AB26" s="1100"/>
      <c r="AC26" s="1100"/>
      <c r="AD26" s="1100"/>
      <c r="AE26" s="1101"/>
    </row>
    <row r="27" spans="1:31">
      <c r="A27" s="302">
        <v>17</v>
      </c>
      <c r="B27" s="303" t="s">
        <v>836</v>
      </c>
      <c r="C27" s="67">
        <f>'AT3A_cvrg(Insti)_PY'!C28+'AT3B_cvrg(Insti)_UPY '!C27+'AT3C_cvrg(Insti)_UPY '!C27</f>
        <v>1532</v>
      </c>
      <c r="D27" s="67">
        <f>'AT3A_cvrg(Insti)_PY'!D28+'AT3B_cvrg(Insti)_UPY '!D27+'AT3C_cvrg(Insti)_UPY '!D27</f>
        <v>110</v>
      </c>
      <c r="E27" s="67">
        <f>'AT3A_cvrg(Insti)_PY'!E28+'AT3B_cvrg(Insti)_UPY '!E27+'AT3C_cvrg(Insti)_UPY '!E27</f>
        <v>0</v>
      </c>
      <c r="F27" s="67">
        <f>'AT3A_cvrg(Insti)_PY'!F28+'AT3B_cvrg(Insti)_UPY '!F27+'AT3C_cvrg(Insti)_UPY '!F27</f>
        <v>0</v>
      </c>
      <c r="G27" s="67">
        <f t="shared" si="0"/>
        <v>1642</v>
      </c>
      <c r="H27" s="67"/>
      <c r="I27" s="67"/>
      <c r="J27" s="67"/>
      <c r="K27" s="67"/>
      <c r="L27" s="67"/>
      <c r="M27" s="315">
        <v>3034</v>
      </c>
      <c r="N27" s="16">
        <v>0</v>
      </c>
      <c r="O27" s="314">
        <v>0</v>
      </c>
      <c r="P27" s="314">
        <v>0</v>
      </c>
      <c r="Q27" s="314">
        <v>0</v>
      </c>
      <c r="R27" s="314">
        <v>0</v>
      </c>
      <c r="S27" s="314">
        <f t="shared" si="1"/>
        <v>0</v>
      </c>
      <c r="T27" s="1099"/>
      <c r="U27" s="1100"/>
      <c r="V27" s="1100"/>
      <c r="W27" s="1100"/>
      <c r="X27" s="1100"/>
      <c r="Y27" s="1100"/>
      <c r="Z27" s="1100"/>
      <c r="AA27" s="1100"/>
      <c r="AB27" s="1100"/>
      <c r="AC27" s="1100"/>
      <c r="AD27" s="1100"/>
      <c r="AE27" s="1101"/>
    </row>
    <row r="28" spans="1:31">
      <c r="A28" s="302">
        <v>18</v>
      </c>
      <c r="B28" s="303" t="s">
        <v>837</v>
      </c>
      <c r="C28" s="67">
        <f>'AT3A_cvrg(Insti)_PY'!C29+'AT3B_cvrg(Insti)_UPY '!C28+'AT3C_cvrg(Insti)_UPY '!C28</f>
        <v>989</v>
      </c>
      <c r="D28" s="67">
        <f>'AT3A_cvrg(Insti)_PY'!D29+'AT3B_cvrg(Insti)_UPY '!D28+'AT3C_cvrg(Insti)_UPY '!D28</f>
        <v>235</v>
      </c>
      <c r="E28" s="67">
        <f>'AT3A_cvrg(Insti)_PY'!E29+'AT3B_cvrg(Insti)_UPY '!E28+'AT3C_cvrg(Insti)_UPY '!E28</f>
        <v>0</v>
      </c>
      <c r="F28" s="67">
        <f>'AT3A_cvrg(Insti)_PY'!F29+'AT3B_cvrg(Insti)_UPY '!F28+'AT3C_cvrg(Insti)_UPY '!F28</f>
        <v>0</v>
      </c>
      <c r="G28" s="67">
        <f t="shared" si="0"/>
        <v>1224</v>
      </c>
      <c r="H28" s="67"/>
      <c r="I28" s="67"/>
      <c r="J28" s="67"/>
      <c r="K28" s="67"/>
      <c r="L28" s="67"/>
      <c r="M28" s="315">
        <v>3813</v>
      </c>
      <c r="N28" s="16">
        <v>0</v>
      </c>
      <c r="O28" s="314">
        <v>0</v>
      </c>
      <c r="P28" s="314">
        <v>0</v>
      </c>
      <c r="Q28" s="314">
        <v>0</v>
      </c>
      <c r="R28" s="314">
        <v>0</v>
      </c>
      <c r="S28" s="314">
        <f t="shared" si="1"/>
        <v>0</v>
      </c>
      <c r="T28" s="1099"/>
      <c r="U28" s="1100"/>
      <c r="V28" s="1100"/>
      <c r="W28" s="1100"/>
      <c r="X28" s="1100"/>
      <c r="Y28" s="1100"/>
      <c r="Z28" s="1100"/>
      <c r="AA28" s="1100"/>
      <c r="AB28" s="1100"/>
      <c r="AC28" s="1100"/>
      <c r="AD28" s="1100"/>
      <c r="AE28" s="1101"/>
    </row>
    <row r="29" spans="1:31">
      <c r="A29" s="302">
        <v>19</v>
      </c>
      <c r="B29" s="303" t="s">
        <v>838</v>
      </c>
      <c r="C29" s="67">
        <f>'AT3A_cvrg(Insti)_PY'!C30+'AT3B_cvrg(Insti)_UPY '!C29+'AT3C_cvrg(Insti)_UPY '!C29</f>
        <v>1684</v>
      </c>
      <c r="D29" s="67">
        <f>'AT3A_cvrg(Insti)_PY'!D30+'AT3B_cvrg(Insti)_UPY '!D29+'AT3C_cvrg(Insti)_UPY '!D29</f>
        <v>112</v>
      </c>
      <c r="E29" s="67">
        <f>'AT3A_cvrg(Insti)_PY'!E30+'AT3B_cvrg(Insti)_UPY '!E29+'AT3C_cvrg(Insti)_UPY '!E29</f>
        <v>21</v>
      </c>
      <c r="F29" s="67">
        <f>'AT3A_cvrg(Insti)_PY'!F30+'AT3B_cvrg(Insti)_UPY '!F29+'AT3C_cvrg(Insti)_UPY '!F29</f>
        <v>0</v>
      </c>
      <c r="G29" s="67">
        <f t="shared" si="0"/>
        <v>1817</v>
      </c>
      <c r="H29" s="67"/>
      <c r="I29" s="67"/>
      <c r="J29" s="67"/>
      <c r="K29" s="67"/>
      <c r="L29" s="67"/>
      <c r="M29" s="315">
        <v>3280</v>
      </c>
      <c r="N29" s="16">
        <v>1473</v>
      </c>
      <c r="O29" s="314">
        <v>0</v>
      </c>
      <c r="P29" s="314">
        <v>0</v>
      </c>
      <c r="Q29" s="314">
        <v>0</v>
      </c>
      <c r="R29" s="314">
        <v>0</v>
      </c>
      <c r="S29" s="314">
        <f t="shared" si="1"/>
        <v>1473</v>
      </c>
      <c r="T29" s="1099"/>
      <c r="U29" s="1100"/>
      <c r="V29" s="1100"/>
      <c r="W29" s="1100"/>
      <c r="X29" s="1100"/>
      <c r="Y29" s="1100"/>
      <c r="Z29" s="1100"/>
      <c r="AA29" s="1100"/>
      <c r="AB29" s="1100"/>
      <c r="AC29" s="1100"/>
      <c r="AD29" s="1100"/>
      <c r="AE29" s="1101"/>
    </row>
    <row r="30" spans="1:31">
      <c r="A30" s="302">
        <v>20</v>
      </c>
      <c r="B30" s="303" t="s">
        <v>839</v>
      </c>
      <c r="C30" s="67">
        <f>'AT3A_cvrg(Insti)_PY'!C31+'AT3B_cvrg(Insti)_UPY '!C30+'AT3C_cvrg(Insti)_UPY '!C30</f>
        <v>1067</v>
      </c>
      <c r="D30" s="67">
        <f>'AT3A_cvrg(Insti)_PY'!D31+'AT3B_cvrg(Insti)_UPY '!D30+'AT3C_cvrg(Insti)_UPY '!D30</f>
        <v>225</v>
      </c>
      <c r="E30" s="67">
        <f>'AT3A_cvrg(Insti)_PY'!E31+'AT3B_cvrg(Insti)_UPY '!E30+'AT3C_cvrg(Insti)_UPY '!E30</f>
        <v>0</v>
      </c>
      <c r="F30" s="67">
        <f>'AT3A_cvrg(Insti)_PY'!F31+'AT3B_cvrg(Insti)_UPY '!F30+'AT3C_cvrg(Insti)_UPY '!F30</f>
        <v>0</v>
      </c>
      <c r="G30" s="67">
        <f t="shared" si="0"/>
        <v>1292</v>
      </c>
      <c r="H30" s="67"/>
      <c r="I30" s="67"/>
      <c r="J30" s="67"/>
      <c r="K30" s="67"/>
      <c r="L30" s="67"/>
      <c r="M30" s="315">
        <v>2101</v>
      </c>
      <c r="N30" s="16">
        <v>0</v>
      </c>
      <c r="O30" s="314">
        <v>0</v>
      </c>
      <c r="P30" s="314">
        <v>0</v>
      </c>
      <c r="Q30" s="314">
        <v>0</v>
      </c>
      <c r="R30" s="314">
        <v>0</v>
      </c>
      <c r="S30" s="314">
        <f t="shared" si="1"/>
        <v>0</v>
      </c>
      <c r="T30" s="1099"/>
      <c r="U30" s="1100"/>
      <c r="V30" s="1100"/>
      <c r="W30" s="1100"/>
      <c r="X30" s="1100"/>
      <c r="Y30" s="1100"/>
      <c r="Z30" s="1100"/>
      <c r="AA30" s="1100"/>
      <c r="AB30" s="1100"/>
      <c r="AC30" s="1100"/>
      <c r="AD30" s="1100"/>
      <c r="AE30" s="1101"/>
    </row>
    <row r="31" spans="1:31">
      <c r="A31" s="302">
        <v>21</v>
      </c>
      <c r="B31" s="303" t="s">
        <v>840</v>
      </c>
      <c r="C31" s="67">
        <f>'AT3A_cvrg(Insti)_PY'!C32+'AT3B_cvrg(Insti)_UPY '!C31+'AT3C_cvrg(Insti)_UPY '!C31</f>
        <v>1309</v>
      </c>
      <c r="D31" s="67">
        <f>'AT3A_cvrg(Insti)_PY'!D32+'AT3B_cvrg(Insti)_UPY '!D31+'AT3C_cvrg(Insti)_UPY '!D31</f>
        <v>283</v>
      </c>
      <c r="E31" s="67">
        <f>'AT3A_cvrg(Insti)_PY'!E32+'AT3B_cvrg(Insti)_UPY '!E31+'AT3C_cvrg(Insti)_UPY '!E31</f>
        <v>0</v>
      </c>
      <c r="F31" s="67">
        <f>'AT3A_cvrg(Insti)_PY'!F32+'AT3B_cvrg(Insti)_UPY '!F31+'AT3C_cvrg(Insti)_UPY '!F31</f>
        <v>0</v>
      </c>
      <c r="G31" s="67">
        <f t="shared" si="0"/>
        <v>1592</v>
      </c>
      <c r="H31" s="67"/>
      <c r="I31" s="67"/>
      <c r="J31" s="67"/>
      <c r="K31" s="67"/>
      <c r="L31" s="67"/>
      <c r="M31" s="315">
        <v>3488</v>
      </c>
      <c r="N31" s="16">
        <v>0</v>
      </c>
      <c r="O31" s="314">
        <v>0</v>
      </c>
      <c r="P31" s="314">
        <v>0</v>
      </c>
      <c r="Q31" s="314">
        <v>0</v>
      </c>
      <c r="R31" s="314">
        <v>0</v>
      </c>
      <c r="S31" s="314">
        <f t="shared" si="1"/>
        <v>0</v>
      </c>
      <c r="T31" s="1099"/>
      <c r="U31" s="1100"/>
      <c r="V31" s="1100"/>
      <c r="W31" s="1100"/>
      <c r="X31" s="1100"/>
      <c r="Y31" s="1100"/>
      <c r="Z31" s="1100"/>
      <c r="AA31" s="1100"/>
      <c r="AB31" s="1100"/>
      <c r="AC31" s="1100"/>
      <c r="AD31" s="1100"/>
      <c r="AE31" s="1101"/>
    </row>
    <row r="32" spans="1:31">
      <c r="A32" s="302">
        <v>22</v>
      </c>
      <c r="B32" s="303" t="s">
        <v>841</v>
      </c>
      <c r="C32" s="67">
        <f>'AT3A_cvrg(Insti)_PY'!C33+'AT3B_cvrg(Insti)_UPY '!C32+'AT3C_cvrg(Insti)_UPY '!C32</f>
        <v>479</v>
      </c>
      <c r="D32" s="67">
        <f>'AT3A_cvrg(Insti)_PY'!D33+'AT3B_cvrg(Insti)_UPY '!D32+'AT3C_cvrg(Insti)_UPY '!D32</f>
        <v>228</v>
      </c>
      <c r="E32" s="67">
        <f>'AT3A_cvrg(Insti)_PY'!E33+'AT3B_cvrg(Insti)_UPY '!E32+'AT3C_cvrg(Insti)_UPY '!E32</f>
        <v>0</v>
      </c>
      <c r="F32" s="67">
        <f>'AT3A_cvrg(Insti)_PY'!F33+'AT3B_cvrg(Insti)_UPY '!F32+'AT3C_cvrg(Insti)_UPY '!F32</f>
        <v>0</v>
      </c>
      <c r="G32" s="67">
        <f t="shared" si="0"/>
        <v>707</v>
      </c>
      <c r="H32" s="67"/>
      <c r="I32" s="67"/>
      <c r="J32" s="67"/>
      <c r="K32" s="67"/>
      <c r="L32" s="67"/>
      <c r="M32" s="315">
        <v>1733</v>
      </c>
      <c r="N32" s="16">
        <v>1473</v>
      </c>
      <c r="O32" s="314">
        <v>0</v>
      </c>
      <c r="P32" s="314">
        <v>0</v>
      </c>
      <c r="Q32" s="314">
        <v>0</v>
      </c>
      <c r="R32" s="314">
        <v>0</v>
      </c>
      <c r="S32" s="314">
        <f t="shared" si="1"/>
        <v>1473</v>
      </c>
      <c r="T32" s="1099"/>
      <c r="U32" s="1100"/>
      <c r="V32" s="1100"/>
      <c r="W32" s="1100"/>
      <c r="X32" s="1100"/>
      <c r="Y32" s="1100"/>
      <c r="Z32" s="1100"/>
      <c r="AA32" s="1100"/>
      <c r="AB32" s="1100"/>
      <c r="AC32" s="1100"/>
      <c r="AD32" s="1100"/>
      <c r="AE32" s="1101"/>
    </row>
    <row r="33" spans="1:31">
      <c r="A33" s="302">
        <v>23</v>
      </c>
      <c r="B33" s="303" t="s">
        <v>842</v>
      </c>
      <c r="C33" s="67">
        <f>'AT3A_cvrg(Insti)_PY'!C34+'AT3B_cvrg(Insti)_UPY '!C33+'AT3C_cvrg(Insti)_UPY '!C33</f>
        <v>1208</v>
      </c>
      <c r="D33" s="67">
        <f>'AT3A_cvrg(Insti)_PY'!D34+'AT3B_cvrg(Insti)_UPY '!D33+'AT3C_cvrg(Insti)_UPY '!D33</f>
        <v>360</v>
      </c>
      <c r="E33" s="67">
        <f>'AT3A_cvrg(Insti)_PY'!E34+'AT3B_cvrg(Insti)_UPY '!E33+'AT3C_cvrg(Insti)_UPY '!E33</f>
        <v>25</v>
      </c>
      <c r="F33" s="67">
        <f>'AT3A_cvrg(Insti)_PY'!F34+'AT3B_cvrg(Insti)_UPY '!F33+'AT3C_cvrg(Insti)_UPY '!F33</f>
        <v>0</v>
      </c>
      <c r="G33" s="67">
        <f t="shared" si="0"/>
        <v>1593</v>
      </c>
      <c r="H33" s="67"/>
      <c r="I33" s="67"/>
      <c r="J33" s="67"/>
      <c r="K33" s="67"/>
      <c r="L33" s="67"/>
      <c r="M33" s="315">
        <v>4624</v>
      </c>
      <c r="N33" s="16">
        <v>0</v>
      </c>
      <c r="O33" s="314">
        <v>0</v>
      </c>
      <c r="P33" s="314">
        <v>0</v>
      </c>
      <c r="Q33" s="314">
        <v>0</v>
      </c>
      <c r="R33" s="314">
        <v>0</v>
      </c>
      <c r="S33" s="314">
        <f t="shared" si="1"/>
        <v>0</v>
      </c>
      <c r="T33" s="1099"/>
      <c r="U33" s="1100"/>
      <c r="V33" s="1100"/>
      <c r="W33" s="1100"/>
      <c r="X33" s="1100"/>
      <c r="Y33" s="1100"/>
      <c r="Z33" s="1100"/>
      <c r="AA33" s="1100"/>
      <c r="AB33" s="1100"/>
      <c r="AC33" s="1100"/>
      <c r="AD33" s="1100"/>
      <c r="AE33" s="1101"/>
    </row>
    <row r="34" spans="1:31">
      <c r="A34" s="302">
        <v>24</v>
      </c>
      <c r="B34" s="303" t="s">
        <v>843</v>
      </c>
      <c r="C34" s="67">
        <f>'AT3A_cvrg(Insti)_PY'!C35+'AT3B_cvrg(Insti)_UPY '!C34+'AT3C_cvrg(Insti)_UPY '!C34</f>
        <v>1334</v>
      </c>
      <c r="D34" s="67">
        <f>'AT3A_cvrg(Insti)_PY'!D35+'AT3B_cvrg(Insti)_UPY '!D34+'AT3C_cvrg(Insti)_UPY '!D34</f>
        <v>189</v>
      </c>
      <c r="E34" s="67">
        <f>'AT3A_cvrg(Insti)_PY'!E35+'AT3B_cvrg(Insti)_UPY '!E34+'AT3C_cvrg(Insti)_UPY '!E34</f>
        <v>0</v>
      </c>
      <c r="F34" s="67">
        <f>'AT3A_cvrg(Insti)_PY'!F35+'AT3B_cvrg(Insti)_UPY '!F34+'AT3C_cvrg(Insti)_UPY '!F34</f>
        <v>0</v>
      </c>
      <c r="G34" s="67">
        <f t="shared" si="0"/>
        <v>1523</v>
      </c>
      <c r="H34" s="67"/>
      <c r="I34" s="67"/>
      <c r="J34" s="67"/>
      <c r="K34" s="67"/>
      <c r="L34" s="67"/>
      <c r="M34" s="315">
        <v>3092</v>
      </c>
      <c r="N34" s="16">
        <v>0</v>
      </c>
      <c r="O34" s="314">
        <v>0</v>
      </c>
      <c r="P34" s="314">
        <v>0</v>
      </c>
      <c r="Q34" s="314">
        <v>0</v>
      </c>
      <c r="R34" s="314">
        <v>0</v>
      </c>
      <c r="S34" s="314">
        <f t="shared" si="1"/>
        <v>0</v>
      </c>
      <c r="T34" s="1099"/>
      <c r="U34" s="1100"/>
      <c r="V34" s="1100"/>
      <c r="W34" s="1100"/>
      <c r="X34" s="1100"/>
      <c r="Y34" s="1100"/>
      <c r="Z34" s="1100"/>
      <c r="AA34" s="1100"/>
      <c r="AB34" s="1100"/>
      <c r="AC34" s="1100"/>
      <c r="AD34" s="1100"/>
      <c r="AE34" s="1101"/>
    </row>
    <row r="35" spans="1:31">
      <c r="A35" s="302">
        <v>25</v>
      </c>
      <c r="B35" s="303" t="s">
        <v>844</v>
      </c>
      <c r="C35" s="67">
        <f>'AT3A_cvrg(Insti)_PY'!C36+'AT3B_cvrg(Insti)_UPY '!C35+'AT3C_cvrg(Insti)_UPY '!C35</f>
        <v>866</v>
      </c>
      <c r="D35" s="67">
        <f>'AT3A_cvrg(Insti)_PY'!D36+'AT3B_cvrg(Insti)_UPY '!D35+'AT3C_cvrg(Insti)_UPY '!D35</f>
        <v>118</v>
      </c>
      <c r="E35" s="67">
        <f>'AT3A_cvrg(Insti)_PY'!E36+'AT3B_cvrg(Insti)_UPY '!E35+'AT3C_cvrg(Insti)_UPY '!E35</f>
        <v>0</v>
      </c>
      <c r="F35" s="67">
        <f>'AT3A_cvrg(Insti)_PY'!F36+'AT3B_cvrg(Insti)_UPY '!F35+'AT3C_cvrg(Insti)_UPY '!F35</f>
        <v>0</v>
      </c>
      <c r="G35" s="67">
        <f t="shared" si="0"/>
        <v>984</v>
      </c>
      <c r="H35" s="67"/>
      <c r="I35" s="67"/>
      <c r="J35" s="67"/>
      <c r="K35" s="67"/>
      <c r="L35" s="67"/>
      <c r="M35" s="315">
        <v>2041</v>
      </c>
      <c r="N35" s="16">
        <v>0</v>
      </c>
      <c r="O35" s="314">
        <v>0</v>
      </c>
      <c r="P35" s="314">
        <v>0</v>
      </c>
      <c r="Q35" s="314">
        <v>0</v>
      </c>
      <c r="R35" s="314">
        <v>0</v>
      </c>
      <c r="S35" s="314">
        <f t="shared" si="1"/>
        <v>0</v>
      </c>
      <c r="T35" s="1099"/>
      <c r="U35" s="1100"/>
      <c r="V35" s="1100"/>
      <c r="W35" s="1100"/>
      <c r="X35" s="1100"/>
      <c r="Y35" s="1100"/>
      <c r="Z35" s="1100"/>
      <c r="AA35" s="1100"/>
      <c r="AB35" s="1100"/>
      <c r="AC35" s="1100"/>
      <c r="AD35" s="1100"/>
      <c r="AE35" s="1101"/>
    </row>
    <row r="36" spans="1:31">
      <c r="A36" s="302">
        <v>26</v>
      </c>
      <c r="B36" s="303" t="s">
        <v>845</v>
      </c>
      <c r="C36" s="67">
        <f>'AT3A_cvrg(Insti)_PY'!C37+'AT3B_cvrg(Insti)_UPY '!C36+'AT3C_cvrg(Insti)_UPY '!C36</f>
        <v>819</v>
      </c>
      <c r="D36" s="67">
        <f>'AT3A_cvrg(Insti)_PY'!D37+'AT3B_cvrg(Insti)_UPY '!D36+'AT3C_cvrg(Insti)_UPY '!D36</f>
        <v>1252</v>
      </c>
      <c r="E36" s="67">
        <f>'AT3A_cvrg(Insti)_PY'!E37+'AT3B_cvrg(Insti)_UPY '!E36+'AT3C_cvrg(Insti)_UPY '!E36</f>
        <v>14</v>
      </c>
      <c r="F36" s="67">
        <f>'AT3A_cvrg(Insti)_PY'!F37+'AT3B_cvrg(Insti)_UPY '!F36+'AT3C_cvrg(Insti)_UPY '!F36</f>
        <v>0</v>
      </c>
      <c r="G36" s="67">
        <f t="shared" si="0"/>
        <v>2085</v>
      </c>
      <c r="H36" s="67"/>
      <c r="I36" s="67"/>
      <c r="J36" s="67"/>
      <c r="K36" s="67"/>
      <c r="L36" s="67"/>
      <c r="M36" s="315">
        <v>3249</v>
      </c>
      <c r="N36" s="16">
        <v>0</v>
      </c>
      <c r="O36" s="314">
        <v>0</v>
      </c>
      <c r="P36" s="314">
        <v>0</v>
      </c>
      <c r="Q36" s="314">
        <v>0</v>
      </c>
      <c r="R36" s="314">
        <v>0</v>
      </c>
      <c r="S36" s="314">
        <f t="shared" si="1"/>
        <v>0</v>
      </c>
      <c r="T36" s="1099"/>
      <c r="U36" s="1100"/>
      <c r="V36" s="1100"/>
      <c r="W36" s="1100"/>
      <c r="X36" s="1100"/>
      <c r="Y36" s="1100"/>
      <c r="Z36" s="1100"/>
      <c r="AA36" s="1100"/>
      <c r="AB36" s="1100"/>
      <c r="AC36" s="1100"/>
      <c r="AD36" s="1100"/>
      <c r="AE36" s="1101"/>
    </row>
    <row r="37" spans="1:31">
      <c r="A37" s="302">
        <v>27</v>
      </c>
      <c r="B37" s="303" t="s">
        <v>846</v>
      </c>
      <c r="C37" s="67">
        <f>'AT3A_cvrg(Insti)_PY'!C38+'AT3B_cvrg(Insti)_UPY '!C37+'AT3C_cvrg(Insti)_UPY '!C37</f>
        <v>1250</v>
      </c>
      <c r="D37" s="67">
        <f>'AT3A_cvrg(Insti)_PY'!D38+'AT3B_cvrg(Insti)_UPY '!D37+'AT3C_cvrg(Insti)_UPY '!D37</f>
        <v>88</v>
      </c>
      <c r="E37" s="67">
        <f>'AT3A_cvrg(Insti)_PY'!E38+'AT3B_cvrg(Insti)_UPY '!E37+'AT3C_cvrg(Insti)_UPY '!E37</f>
        <v>16</v>
      </c>
      <c r="F37" s="67">
        <f>'AT3A_cvrg(Insti)_PY'!F38+'AT3B_cvrg(Insti)_UPY '!F37+'AT3C_cvrg(Insti)_UPY '!F37</f>
        <v>0</v>
      </c>
      <c r="G37" s="67">
        <f t="shared" si="0"/>
        <v>1354</v>
      </c>
      <c r="H37" s="67"/>
      <c r="I37" s="67"/>
      <c r="J37" s="67"/>
      <c r="K37" s="67"/>
      <c r="L37" s="67"/>
      <c r="M37" s="315">
        <v>2322</v>
      </c>
      <c r="N37" s="16">
        <v>0</v>
      </c>
      <c r="O37" s="314">
        <v>0</v>
      </c>
      <c r="P37" s="314">
        <v>0</v>
      </c>
      <c r="Q37" s="314">
        <v>0</v>
      </c>
      <c r="R37" s="314">
        <v>0</v>
      </c>
      <c r="S37" s="314">
        <f t="shared" si="1"/>
        <v>0</v>
      </c>
      <c r="T37" s="1099"/>
      <c r="U37" s="1100"/>
      <c r="V37" s="1100"/>
      <c r="W37" s="1100"/>
      <c r="X37" s="1100"/>
      <c r="Y37" s="1100"/>
      <c r="Z37" s="1100"/>
      <c r="AA37" s="1100"/>
      <c r="AB37" s="1100"/>
      <c r="AC37" s="1100"/>
      <c r="AD37" s="1100"/>
      <c r="AE37" s="1101"/>
    </row>
    <row r="38" spans="1:31">
      <c r="A38" s="302">
        <v>28</v>
      </c>
      <c r="B38" s="303" t="s">
        <v>847</v>
      </c>
      <c r="C38" s="67">
        <f>'AT3A_cvrg(Insti)_PY'!C39+'AT3B_cvrg(Insti)_UPY '!C38+'AT3C_cvrg(Insti)_UPY '!C38</f>
        <v>1846</v>
      </c>
      <c r="D38" s="67">
        <f>'AT3A_cvrg(Insti)_PY'!D39+'AT3B_cvrg(Insti)_UPY '!D38+'AT3C_cvrg(Insti)_UPY '!D38</f>
        <v>161</v>
      </c>
      <c r="E38" s="67">
        <f>'AT3A_cvrg(Insti)_PY'!E39+'AT3B_cvrg(Insti)_UPY '!E38+'AT3C_cvrg(Insti)_UPY '!E38</f>
        <v>9</v>
      </c>
      <c r="F38" s="67">
        <f>'AT3A_cvrg(Insti)_PY'!F39+'AT3B_cvrg(Insti)_UPY '!F38+'AT3C_cvrg(Insti)_UPY '!F38</f>
        <v>0</v>
      </c>
      <c r="G38" s="67">
        <f t="shared" si="0"/>
        <v>2016</v>
      </c>
      <c r="H38" s="67"/>
      <c r="I38" s="67"/>
      <c r="J38" s="67"/>
      <c r="K38" s="67"/>
      <c r="L38" s="67"/>
      <c r="M38" s="315">
        <v>4032</v>
      </c>
      <c r="N38" s="16">
        <v>0</v>
      </c>
      <c r="O38" s="314">
        <v>0</v>
      </c>
      <c r="P38" s="314">
        <v>0</v>
      </c>
      <c r="Q38" s="314">
        <v>0</v>
      </c>
      <c r="R38" s="314">
        <v>0</v>
      </c>
      <c r="S38" s="314">
        <f t="shared" si="1"/>
        <v>0</v>
      </c>
      <c r="T38" s="1099"/>
      <c r="U38" s="1100"/>
      <c r="V38" s="1100"/>
      <c r="W38" s="1100"/>
      <c r="X38" s="1100"/>
      <c r="Y38" s="1100"/>
      <c r="Z38" s="1100"/>
      <c r="AA38" s="1100"/>
      <c r="AB38" s="1100"/>
      <c r="AC38" s="1100"/>
      <c r="AD38" s="1100"/>
      <c r="AE38" s="1101"/>
    </row>
    <row r="39" spans="1:31">
      <c r="A39" s="302">
        <v>29</v>
      </c>
      <c r="B39" s="303" t="s">
        <v>848</v>
      </c>
      <c r="C39" s="67">
        <f>'AT3A_cvrg(Insti)_PY'!C40+'AT3B_cvrg(Insti)_UPY '!C39+'AT3C_cvrg(Insti)_UPY '!C39</f>
        <v>682</v>
      </c>
      <c r="D39" s="67">
        <f>'AT3A_cvrg(Insti)_PY'!D40+'AT3B_cvrg(Insti)_UPY '!D39+'AT3C_cvrg(Insti)_UPY '!D39</f>
        <v>800</v>
      </c>
      <c r="E39" s="67">
        <f>'AT3A_cvrg(Insti)_PY'!E40+'AT3B_cvrg(Insti)_UPY '!E39+'AT3C_cvrg(Insti)_UPY '!E39</f>
        <v>10</v>
      </c>
      <c r="F39" s="67">
        <f>'AT3A_cvrg(Insti)_PY'!F40+'AT3B_cvrg(Insti)_UPY '!F39+'AT3C_cvrg(Insti)_UPY '!F39</f>
        <v>0</v>
      </c>
      <c r="G39" s="67">
        <f t="shared" si="0"/>
        <v>1492</v>
      </c>
      <c r="H39" s="67"/>
      <c r="I39" s="67"/>
      <c r="J39" s="67"/>
      <c r="K39" s="67"/>
      <c r="L39" s="67"/>
      <c r="M39" s="315">
        <v>2692</v>
      </c>
      <c r="N39" s="16">
        <v>0</v>
      </c>
      <c r="O39" s="314">
        <v>0</v>
      </c>
      <c r="P39" s="314">
        <v>0</v>
      </c>
      <c r="Q39" s="314">
        <v>0</v>
      </c>
      <c r="R39" s="314">
        <v>0</v>
      </c>
      <c r="S39" s="314">
        <f t="shared" si="1"/>
        <v>0</v>
      </c>
      <c r="T39" s="1099"/>
      <c r="U39" s="1100"/>
      <c r="V39" s="1100"/>
      <c r="W39" s="1100"/>
      <c r="X39" s="1100"/>
      <c r="Y39" s="1100"/>
      <c r="Z39" s="1100"/>
      <c r="AA39" s="1100"/>
      <c r="AB39" s="1100"/>
      <c r="AC39" s="1100"/>
      <c r="AD39" s="1100"/>
      <c r="AE39" s="1101"/>
    </row>
    <row r="40" spans="1:31">
      <c r="A40" s="302">
        <v>30</v>
      </c>
      <c r="B40" s="303" t="s">
        <v>849</v>
      </c>
      <c r="C40" s="67">
        <f>'AT3A_cvrg(Insti)_PY'!C41+'AT3B_cvrg(Insti)_UPY '!C40+'AT3C_cvrg(Insti)_UPY '!C40</f>
        <v>2070</v>
      </c>
      <c r="D40" s="67">
        <f>'AT3A_cvrg(Insti)_PY'!D41+'AT3B_cvrg(Insti)_UPY '!D40+'AT3C_cvrg(Insti)_UPY '!D40</f>
        <v>307</v>
      </c>
      <c r="E40" s="67">
        <f>'AT3A_cvrg(Insti)_PY'!E41+'AT3B_cvrg(Insti)_UPY '!E40+'AT3C_cvrg(Insti)_UPY '!E40</f>
        <v>39</v>
      </c>
      <c r="F40" s="67">
        <f>'AT3A_cvrg(Insti)_PY'!F41+'AT3B_cvrg(Insti)_UPY '!F40+'AT3C_cvrg(Insti)_UPY '!F40</f>
        <v>0</v>
      </c>
      <c r="G40" s="67">
        <f t="shared" si="0"/>
        <v>2416</v>
      </c>
      <c r="H40" s="67"/>
      <c r="I40" s="67"/>
      <c r="J40" s="67"/>
      <c r="K40" s="67"/>
      <c r="L40" s="67"/>
      <c r="M40" s="315">
        <v>4441</v>
      </c>
      <c r="N40" s="16">
        <v>0</v>
      </c>
      <c r="O40" s="314">
        <v>0</v>
      </c>
      <c r="P40" s="314">
        <v>0</v>
      </c>
      <c r="Q40" s="314">
        <v>0</v>
      </c>
      <c r="R40" s="314">
        <v>0</v>
      </c>
      <c r="S40" s="314">
        <f t="shared" si="1"/>
        <v>0</v>
      </c>
      <c r="T40" s="1099"/>
      <c r="U40" s="1100"/>
      <c r="V40" s="1100"/>
      <c r="W40" s="1100"/>
      <c r="X40" s="1100"/>
      <c r="Y40" s="1100"/>
      <c r="Z40" s="1100"/>
      <c r="AA40" s="1100"/>
      <c r="AB40" s="1100"/>
      <c r="AC40" s="1100"/>
      <c r="AD40" s="1100"/>
      <c r="AE40" s="1101"/>
    </row>
    <row r="41" spans="1:31">
      <c r="A41" s="302">
        <v>31</v>
      </c>
      <c r="B41" s="303" t="s">
        <v>850</v>
      </c>
      <c r="C41" s="67">
        <f>'AT3A_cvrg(Insti)_PY'!C42+'AT3B_cvrg(Insti)_UPY '!C41+'AT3C_cvrg(Insti)_UPY '!C41</f>
        <v>2088</v>
      </c>
      <c r="D41" s="67">
        <f>'AT3A_cvrg(Insti)_PY'!D42+'AT3B_cvrg(Insti)_UPY '!D41+'AT3C_cvrg(Insti)_UPY '!D41</f>
        <v>323</v>
      </c>
      <c r="E41" s="67">
        <f>'AT3A_cvrg(Insti)_PY'!E42+'AT3B_cvrg(Insti)_UPY '!E41+'AT3C_cvrg(Insti)_UPY '!E41</f>
        <v>0</v>
      </c>
      <c r="F41" s="67">
        <f>'AT3A_cvrg(Insti)_PY'!F42+'AT3B_cvrg(Insti)_UPY '!F41+'AT3C_cvrg(Insti)_UPY '!F41</f>
        <v>0</v>
      </c>
      <c r="G41" s="67">
        <f t="shared" si="0"/>
        <v>2411</v>
      </c>
      <c r="H41" s="67"/>
      <c r="I41" s="67"/>
      <c r="J41" s="67"/>
      <c r="K41" s="67"/>
      <c r="L41" s="67"/>
      <c r="M41" s="315">
        <v>3928</v>
      </c>
      <c r="N41" s="16">
        <v>0</v>
      </c>
      <c r="O41" s="314">
        <v>0</v>
      </c>
      <c r="P41" s="314">
        <v>0</v>
      </c>
      <c r="Q41" s="314">
        <v>0</v>
      </c>
      <c r="R41" s="314">
        <v>0</v>
      </c>
      <c r="S41" s="314">
        <f t="shared" si="1"/>
        <v>0</v>
      </c>
      <c r="T41" s="1099"/>
      <c r="U41" s="1100"/>
      <c r="V41" s="1100"/>
      <c r="W41" s="1100"/>
      <c r="X41" s="1100"/>
      <c r="Y41" s="1100"/>
      <c r="Z41" s="1100"/>
      <c r="AA41" s="1100"/>
      <c r="AB41" s="1100"/>
      <c r="AC41" s="1100"/>
      <c r="AD41" s="1100"/>
      <c r="AE41" s="1101"/>
    </row>
    <row r="42" spans="1:31">
      <c r="A42" s="302">
        <v>32</v>
      </c>
      <c r="B42" s="303" t="s">
        <v>851</v>
      </c>
      <c r="C42" s="67">
        <f>'AT3A_cvrg(Insti)_PY'!C43+'AT3B_cvrg(Insti)_UPY '!C42+'AT3C_cvrg(Insti)_UPY '!C42</f>
        <v>967</v>
      </c>
      <c r="D42" s="67">
        <f>'AT3A_cvrg(Insti)_PY'!D43+'AT3B_cvrg(Insti)_UPY '!D42+'AT3C_cvrg(Insti)_UPY '!D42</f>
        <v>490</v>
      </c>
      <c r="E42" s="67">
        <f>'AT3A_cvrg(Insti)_PY'!E43+'AT3B_cvrg(Insti)_UPY '!E42+'AT3C_cvrg(Insti)_UPY '!E42</f>
        <v>21</v>
      </c>
      <c r="F42" s="67">
        <f>'AT3A_cvrg(Insti)_PY'!F43+'AT3B_cvrg(Insti)_UPY '!F42+'AT3C_cvrg(Insti)_UPY '!F42</f>
        <v>0</v>
      </c>
      <c r="G42" s="67">
        <f t="shared" si="0"/>
        <v>1478</v>
      </c>
      <c r="H42" s="67"/>
      <c r="I42" s="67"/>
      <c r="J42" s="67"/>
      <c r="K42" s="67"/>
      <c r="L42" s="67"/>
      <c r="M42" s="315">
        <v>5344</v>
      </c>
      <c r="N42" s="16">
        <v>0</v>
      </c>
      <c r="O42" s="314">
        <v>0</v>
      </c>
      <c r="P42" s="314">
        <v>0</v>
      </c>
      <c r="Q42" s="314">
        <v>0</v>
      </c>
      <c r="R42" s="314">
        <v>0</v>
      </c>
      <c r="S42" s="314">
        <f t="shared" si="1"/>
        <v>0</v>
      </c>
      <c r="T42" s="1102"/>
      <c r="U42" s="1103"/>
      <c r="V42" s="1103"/>
      <c r="W42" s="1103"/>
      <c r="X42" s="1103"/>
      <c r="Y42" s="1103"/>
      <c r="Z42" s="1103"/>
      <c r="AA42" s="1103"/>
      <c r="AB42" s="1103"/>
      <c r="AC42" s="1103"/>
      <c r="AD42" s="1103"/>
      <c r="AE42" s="1104"/>
    </row>
    <row r="43" spans="1:31">
      <c r="A43" s="304"/>
      <c r="B43" s="305" t="s">
        <v>84</v>
      </c>
      <c r="C43" s="259">
        <f>'AT3A_cvrg(Insti)_PY'!C44+'AT3B_cvrg(Insti)_UPY '!C43+'AT3C_cvrg(Insti)_UPY '!C43</f>
        <v>34927</v>
      </c>
      <c r="D43" s="259">
        <f>'AT3A_cvrg(Insti)_PY'!D44+'AT3B_cvrg(Insti)_UPY '!D43+'AT3C_cvrg(Insti)_UPY '!D43</f>
        <v>8008</v>
      </c>
      <c r="E43" s="259">
        <f>'AT3A_cvrg(Insti)_PY'!E44+'AT3B_cvrg(Insti)_UPY '!E43+'AT3C_cvrg(Insti)_UPY '!E43</f>
        <v>270</v>
      </c>
      <c r="F43" s="259">
        <f>'AT3A_cvrg(Insti)_PY'!F44+'AT3B_cvrg(Insti)_UPY '!F43+'AT3C_cvrg(Insti)_UPY '!F43</f>
        <v>0</v>
      </c>
      <c r="G43" s="259">
        <f t="shared" si="0"/>
        <v>43205</v>
      </c>
      <c r="H43" s="67"/>
      <c r="I43" s="67"/>
      <c r="J43" s="67"/>
      <c r="K43" s="67"/>
      <c r="L43" s="67"/>
      <c r="M43" s="316">
        <v>95580</v>
      </c>
      <c r="N43" s="25">
        <f>SUM(N11:N42)</f>
        <v>7367</v>
      </c>
      <c r="O43" s="314">
        <v>0</v>
      </c>
      <c r="P43" s="314">
        <v>0</v>
      </c>
      <c r="Q43" s="314">
        <v>0</v>
      </c>
      <c r="R43" s="314">
        <v>0</v>
      </c>
      <c r="S43" s="259">
        <f t="shared" si="1"/>
        <v>7367</v>
      </c>
      <c r="T43" s="67"/>
      <c r="U43" s="67"/>
      <c r="V43" s="67"/>
      <c r="W43" s="67"/>
      <c r="X43" s="67"/>
      <c r="Y43" s="67"/>
      <c r="Z43" s="67"/>
      <c r="AA43" s="67"/>
      <c r="AB43" s="67"/>
      <c r="AC43" s="67"/>
      <c r="AD43" s="67"/>
      <c r="AE43" s="67"/>
    </row>
    <row r="44" spans="1:31" s="13" customFormat="1" ht="13.2">
      <c r="A44" s="12"/>
      <c r="H44" s="12"/>
      <c r="I44" s="12"/>
      <c r="M44" s="451"/>
      <c r="N44" s="12"/>
      <c r="O44" s="12"/>
      <c r="P44" s="12"/>
      <c r="Q44" s="12"/>
      <c r="R44" s="12"/>
      <c r="S44" s="12"/>
      <c r="T44" s="12"/>
      <c r="U44" s="12"/>
      <c r="V44" s="12"/>
      <c r="W44" s="12"/>
      <c r="X44" s="12"/>
      <c r="Y44" s="448"/>
      <c r="Z44" s="448"/>
      <c r="AA44" s="448"/>
      <c r="AB44" s="448"/>
      <c r="AC44" s="448"/>
      <c r="AD44" s="448"/>
      <c r="AE44" s="448"/>
    </row>
    <row r="45" spans="1:31" s="13" customFormat="1" ht="15.75" customHeight="1">
      <c r="M45" s="12"/>
      <c r="N45" s="29"/>
      <c r="O45" s="29"/>
      <c r="P45" s="29"/>
      <c r="Q45" s="29"/>
      <c r="R45" s="29"/>
      <c r="S45" s="29"/>
      <c r="T45" s="29"/>
      <c r="U45" s="29"/>
      <c r="V45" s="29"/>
      <c r="W45" s="29"/>
      <c r="X45" s="29"/>
      <c r="Y45" s="29"/>
      <c r="Z45" s="29"/>
      <c r="AA45" s="29"/>
      <c r="AB45" s="645" t="s">
        <v>1026</v>
      </c>
      <c r="AC45" s="645"/>
      <c r="AD45" s="645"/>
      <c r="AE45" s="645"/>
    </row>
    <row r="46" spans="1:31" s="13" customFormat="1" ht="20.25" customHeight="1">
      <c r="M46" s="29"/>
      <c r="N46" s="29"/>
      <c r="O46" s="29"/>
      <c r="P46" s="29"/>
      <c r="Q46" s="29"/>
      <c r="R46" s="29"/>
      <c r="S46" s="29"/>
      <c r="T46" s="29"/>
      <c r="U46" s="29"/>
      <c r="V46" s="29"/>
      <c r="W46" s="29"/>
      <c r="X46" s="29"/>
      <c r="Y46" s="29"/>
      <c r="Z46" s="29"/>
      <c r="AA46" s="29"/>
      <c r="AB46" s="645" t="s">
        <v>1008</v>
      </c>
      <c r="AC46" s="645"/>
      <c r="AD46" s="645"/>
      <c r="AE46" s="645"/>
    </row>
    <row r="47" spans="1:31" s="13" customFormat="1" ht="13.2">
      <c r="A47" s="12"/>
      <c r="B47" s="12"/>
      <c r="M47" s="451"/>
      <c r="N47" s="12"/>
      <c r="O47" s="12"/>
      <c r="P47" s="12"/>
      <c r="Q47" s="12"/>
      <c r="R47" s="12"/>
      <c r="S47" s="12"/>
      <c r="T47" s="12"/>
      <c r="U47" s="12"/>
      <c r="V47" s="29"/>
      <c r="W47" s="29"/>
      <c r="X47" s="29"/>
      <c r="Y47" s="708" t="s">
        <v>1025</v>
      </c>
      <c r="Z47" s="708"/>
      <c r="AA47" s="708"/>
      <c r="AB47" s="29"/>
      <c r="AC47" s="29"/>
      <c r="AD47" s="29"/>
      <c r="AE47" s="29"/>
    </row>
    <row r="49" spans="28:31" ht="15.6">
      <c r="AB49" s="1074" t="s">
        <v>1027</v>
      </c>
      <c r="AC49" s="1074"/>
      <c r="AD49" s="1074"/>
      <c r="AE49" s="1074"/>
    </row>
  </sheetData>
  <mergeCells count="15">
    <mergeCell ref="AB49:AE49"/>
    <mergeCell ref="Y47:AA47"/>
    <mergeCell ref="AD1:AG1"/>
    <mergeCell ref="N8:S8"/>
    <mergeCell ref="C4:V4"/>
    <mergeCell ref="E2:U2"/>
    <mergeCell ref="AB46:AE46"/>
    <mergeCell ref="Z8:AE8"/>
    <mergeCell ref="T11:AE42"/>
    <mergeCell ref="AB45:AE45"/>
    <mergeCell ref="A8:A9"/>
    <mergeCell ref="B8:B9"/>
    <mergeCell ref="C8:G8"/>
    <mergeCell ref="H8:M8"/>
    <mergeCell ref="T8:Y8"/>
  </mergeCells>
  <phoneticPr fontId="0" type="noConversion"/>
  <printOptions horizontalCentered="1"/>
  <pageMargins left="0.70866141732283472" right="0.70866141732283472" top="0.23622047244094491" bottom="0" header="0.31496062992125984" footer="0.31496062992125984"/>
  <pageSetup paperSize="9" scale="5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opLeftCell="A22" zoomScaleSheetLayoutView="115" workbookViewId="0">
      <selection activeCell="K47" sqref="K47"/>
    </sheetView>
  </sheetViews>
  <sheetFormatPr defaultColWidth="8.88671875" defaultRowHeight="13.8"/>
  <cols>
    <col min="1" max="1" width="6.44140625" style="59" customWidth="1"/>
    <col min="2" max="2" width="15.5546875" style="59" customWidth="1"/>
    <col min="3" max="3" width="11.109375" style="59" customWidth="1"/>
    <col min="4" max="4" width="10.6640625" style="59" customWidth="1"/>
    <col min="5" max="5" width="10.5546875" style="59" customWidth="1"/>
    <col min="6" max="6" width="15.88671875" style="59" customWidth="1"/>
    <col min="7" max="7" width="13" style="59" customWidth="1"/>
    <col min="8" max="8" width="11.109375" style="59" customWidth="1"/>
    <col min="9" max="9" width="11.5546875" style="59" customWidth="1"/>
    <col min="10" max="10" width="15.5546875" style="59" customWidth="1"/>
    <col min="11" max="11" width="17.33203125" style="59" customWidth="1"/>
    <col min="12" max="12" width="16.33203125" style="59" customWidth="1"/>
    <col min="13" max="16384" width="8.88671875" style="59"/>
  </cols>
  <sheetData>
    <row r="1" spans="1:15" ht="15.6">
      <c r="B1" s="13"/>
      <c r="C1" s="13"/>
      <c r="D1" s="13"/>
      <c r="E1" s="13"/>
      <c r="F1" s="1"/>
      <c r="G1" s="1"/>
      <c r="H1" s="13"/>
      <c r="J1" s="34"/>
      <c r="K1" s="842" t="s">
        <v>553</v>
      </c>
      <c r="L1" s="842"/>
    </row>
    <row r="2" spans="1:15" ht="15.6">
      <c r="B2" s="704" t="s">
        <v>0</v>
      </c>
      <c r="C2" s="704"/>
      <c r="D2" s="704"/>
      <c r="E2" s="704"/>
      <c r="F2" s="704"/>
      <c r="G2" s="704"/>
      <c r="H2" s="704"/>
      <c r="I2" s="704"/>
      <c r="J2" s="704"/>
    </row>
    <row r="3" spans="1:15" ht="21">
      <c r="B3" s="705" t="s">
        <v>652</v>
      </c>
      <c r="C3" s="705"/>
      <c r="D3" s="705"/>
      <c r="E3" s="705"/>
      <c r="F3" s="705"/>
      <c r="G3" s="705"/>
      <c r="H3" s="705"/>
      <c r="I3" s="705"/>
      <c r="J3" s="705"/>
    </row>
    <row r="4" spans="1:15" ht="21">
      <c r="B4" s="111"/>
      <c r="C4" s="111"/>
      <c r="D4" s="111"/>
      <c r="E4" s="111"/>
      <c r="F4" s="111"/>
      <c r="G4" s="111"/>
      <c r="H4" s="111"/>
      <c r="I4" s="111"/>
      <c r="J4" s="111"/>
    </row>
    <row r="5" spans="1:15" ht="15.6" customHeight="1">
      <c r="B5" s="1111" t="s">
        <v>745</v>
      </c>
      <c r="C5" s="1111"/>
      <c r="D5" s="1111"/>
      <c r="E5" s="1111"/>
      <c r="F5" s="1111"/>
      <c r="G5" s="1111"/>
      <c r="H5" s="1111"/>
      <c r="I5" s="1111"/>
      <c r="J5" s="1111"/>
      <c r="K5" s="1111"/>
      <c r="L5" s="1111"/>
    </row>
    <row r="6" spans="1:15">
      <c r="A6" s="707" t="s">
        <v>937</v>
      </c>
      <c r="B6" s="707"/>
      <c r="C6" s="27"/>
    </row>
    <row r="7" spans="1:15" ht="15" customHeight="1">
      <c r="A7" s="1116" t="s">
        <v>103</v>
      </c>
      <c r="B7" s="1072" t="s">
        <v>3</v>
      </c>
      <c r="C7" s="1120" t="s">
        <v>20</v>
      </c>
      <c r="D7" s="1120"/>
      <c r="E7" s="1120"/>
      <c r="F7" s="1120"/>
      <c r="G7" s="1108" t="s">
        <v>21</v>
      </c>
      <c r="H7" s="1109"/>
      <c r="I7" s="1109"/>
      <c r="J7" s="1110"/>
      <c r="K7" s="1072" t="s">
        <v>386</v>
      </c>
      <c r="L7" s="1078" t="s">
        <v>766</v>
      </c>
    </row>
    <row r="8" spans="1:15" ht="21" customHeight="1">
      <c r="A8" s="1117"/>
      <c r="B8" s="1119"/>
      <c r="C8" s="1078" t="s">
        <v>243</v>
      </c>
      <c r="D8" s="1072" t="s">
        <v>447</v>
      </c>
      <c r="E8" s="1080" t="s">
        <v>90</v>
      </c>
      <c r="F8" s="1077"/>
      <c r="G8" s="1073" t="s">
        <v>243</v>
      </c>
      <c r="H8" s="1078" t="s">
        <v>447</v>
      </c>
      <c r="I8" s="1082" t="s">
        <v>90</v>
      </c>
      <c r="J8" s="1084"/>
      <c r="K8" s="1119"/>
      <c r="L8" s="1078"/>
    </row>
    <row r="9" spans="1:15" ht="69.75" customHeight="1">
      <c r="A9" s="1118"/>
      <c r="B9" s="1073"/>
      <c r="C9" s="1078"/>
      <c r="D9" s="1073"/>
      <c r="E9" s="384" t="s">
        <v>522</v>
      </c>
      <c r="F9" s="384" t="s">
        <v>448</v>
      </c>
      <c r="G9" s="1078"/>
      <c r="H9" s="1078"/>
      <c r="I9" s="384" t="s">
        <v>522</v>
      </c>
      <c r="J9" s="384" t="s">
        <v>448</v>
      </c>
      <c r="K9" s="1073"/>
      <c r="L9" s="1078"/>
      <c r="M9" s="95"/>
      <c r="N9" s="95"/>
      <c r="O9" s="95"/>
    </row>
    <row r="10" spans="1:15">
      <c r="A10" s="137">
        <v>1</v>
      </c>
      <c r="B10" s="136">
        <v>2</v>
      </c>
      <c r="C10" s="137">
        <v>3</v>
      </c>
      <c r="D10" s="136">
        <v>4</v>
      </c>
      <c r="E10" s="137">
        <v>5</v>
      </c>
      <c r="F10" s="136">
        <v>6</v>
      </c>
      <c r="G10" s="137">
        <v>7</v>
      </c>
      <c r="H10" s="136">
        <v>8</v>
      </c>
      <c r="I10" s="137">
        <v>9</v>
      </c>
      <c r="J10" s="136">
        <v>10</v>
      </c>
      <c r="K10" s="137" t="s">
        <v>561</v>
      </c>
      <c r="L10" s="136">
        <v>12</v>
      </c>
      <c r="M10" s="95"/>
      <c r="N10" s="95"/>
      <c r="O10" s="95"/>
    </row>
    <row r="11" spans="1:15">
      <c r="A11" s="302">
        <v>1</v>
      </c>
      <c r="B11" s="303" t="s">
        <v>820</v>
      </c>
      <c r="C11" s="94">
        <f>'enrolment vs availed_PY'!G11</f>
        <v>44868</v>
      </c>
      <c r="D11" s="94">
        <f>'AT-8_Hon_CCH_Pry'!C14</f>
        <v>947</v>
      </c>
      <c r="E11" s="94">
        <f>D11</f>
        <v>947</v>
      </c>
      <c r="F11" s="94">
        <v>0</v>
      </c>
      <c r="G11" s="94">
        <f>'enrolment vs availed_UPY'!G11</f>
        <v>34988</v>
      </c>
      <c r="H11" s="94">
        <f>'AT-8A_Hon_CCH_UPry'!C13</f>
        <v>809</v>
      </c>
      <c r="I11" s="94">
        <f>H11</f>
        <v>809</v>
      </c>
      <c r="J11" s="94">
        <v>0</v>
      </c>
      <c r="K11" s="93">
        <f>E11+I11</f>
        <v>1756</v>
      </c>
      <c r="L11" s="1105" t="s">
        <v>944</v>
      </c>
      <c r="M11" s="95"/>
      <c r="N11" s="95"/>
      <c r="O11" s="95"/>
    </row>
    <row r="12" spans="1:15">
      <c r="A12" s="302">
        <v>2</v>
      </c>
      <c r="B12" s="303" t="s">
        <v>821</v>
      </c>
      <c r="C12" s="94">
        <f>'enrolment vs availed_PY'!G12</f>
        <v>85690</v>
      </c>
      <c r="D12" s="94">
        <f>'AT-8_Hon_CCH_Pry'!C15</f>
        <v>712</v>
      </c>
      <c r="E12" s="94">
        <f t="shared" ref="E12:E43" si="0">D12</f>
        <v>712</v>
      </c>
      <c r="F12" s="94">
        <v>0</v>
      </c>
      <c r="G12" s="94">
        <f>'enrolment vs availed_UPY'!G12</f>
        <v>81208</v>
      </c>
      <c r="H12" s="94">
        <f>'AT-8A_Hon_CCH_UPry'!C14</f>
        <v>1062</v>
      </c>
      <c r="I12" s="94">
        <f t="shared" ref="I12:I43" si="1">H12</f>
        <v>1062</v>
      </c>
      <c r="J12" s="94">
        <v>0</v>
      </c>
      <c r="K12" s="93">
        <f t="shared" ref="K12:K43" si="2">E12+I12</f>
        <v>1774</v>
      </c>
      <c r="L12" s="1106"/>
      <c r="M12" s="95"/>
      <c r="N12" s="95"/>
      <c r="O12" s="95"/>
    </row>
    <row r="13" spans="1:15">
      <c r="A13" s="302">
        <v>3</v>
      </c>
      <c r="B13" s="303" t="s">
        <v>822</v>
      </c>
      <c r="C13" s="94">
        <f>'enrolment vs availed_PY'!G13</f>
        <v>90034</v>
      </c>
      <c r="D13" s="94">
        <f>'AT-8_Hon_CCH_Pry'!C16</f>
        <v>2380</v>
      </c>
      <c r="E13" s="94">
        <f t="shared" si="0"/>
        <v>2380</v>
      </c>
      <c r="F13" s="94">
        <v>0</v>
      </c>
      <c r="G13" s="94">
        <f>'enrolment vs availed_UPY'!G13</f>
        <v>71116</v>
      </c>
      <c r="H13" s="94">
        <f>'AT-8A_Hon_CCH_UPry'!C15</f>
        <v>1506</v>
      </c>
      <c r="I13" s="94">
        <f t="shared" si="1"/>
        <v>1506</v>
      </c>
      <c r="J13" s="94">
        <v>0</v>
      </c>
      <c r="K13" s="93">
        <f t="shared" si="2"/>
        <v>3886</v>
      </c>
      <c r="L13" s="1106"/>
    </row>
    <row r="14" spans="1:15">
      <c r="A14" s="302">
        <v>4</v>
      </c>
      <c r="B14" s="303" t="s">
        <v>823</v>
      </c>
      <c r="C14" s="94">
        <f>'enrolment vs availed_PY'!G14</f>
        <v>114392</v>
      </c>
      <c r="D14" s="94">
        <f>'AT-8_Hon_CCH_Pry'!C17</f>
        <v>2946</v>
      </c>
      <c r="E14" s="94">
        <f t="shared" si="0"/>
        <v>2946</v>
      </c>
      <c r="F14" s="94">
        <v>0</v>
      </c>
      <c r="G14" s="94">
        <f>'enrolment vs availed_UPY'!G14</f>
        <v>81022</v>
      </c>
      <c r="H14" s="94">
        <f>'AT-8A_Hon_CCH_UPry'!C16</f>
        <v>1800</v>
      </c>
      <c r="I14" s="94">
        <f t="shared" si="1"/>
        <v>1800</v>
      </c>
      <c r="J14" s="94">
        <v>0</v>
      </c>
      <c r="K14" s="93">
        <f t="shared" si="2"/>
        <v>4746</v>
      </c>
      <c r="L14" s="1106"/>
      <c r="N14" s="59" t="s">
        <v>11</v>
      </c>
    </row>
    <row r="15" spans="1:15">
      <c r="A15" s="302">
        <v>5</v>
      </c>
      <c r="B15" s="303" t="s">
        <v>824</v>
      </c>
      <c r="C15" s="94">
        <f>'enrolment vs availed_PY'!G15</f>
        <v>74468</v>
      </c>
      <c r="D15" s="94">
        <f>'AT-8_Hon_CCH_Pry'!C18</f>
        <v>2549</v>
      </c>
      <c r="E15" s="94">
        <f t="shared" si="0"/>
        <v>2549</v>
      </c>
      <c r="F15" s="94">
        <v>0</v>
      </c>
      <c r="G15" s="94">
        <f>'enrolment vs availed_UPY'!G15</f>
        <v>60246</v>
      </c>
      <c r="H15" s="94">
        <f>'AT-8A_Hon_CCH_UPry'!C17</f>
        <v>1492</v>
      </c>
      <c r="I15" s="94">
        <f t="shared" si="1"/>
        <v>1492</v>
      </c>
      <c r="J15" s="94">
        <v>0</v>
      </c>
      <c r="K15" s="93">
        <f t="shared" si="2"/>
        <v>4041</v>
      </c>
      <c r="L15" s="1106"/>
    </row>
    <row r="16" spans="1:15">
      <c r="A16" s="302">
        <v>6</v>
      </c>
      <c r="B16" s="303" t="s">
        <v>825</v>
      </c>
      <c r="C16" s="94">
        <f>'enrolment vs availed_PY'!G16</f>
        <v>118287</v>
      </c>
      <c r="D16" s="94">
        <f>'AT-8_Hon_CCH_Pry'!C19</f>
        <v>3157</v>
      </c>
      <c r="E16" s="94">
        <f t="shared" si="0"/>
        <v>3157</v>
      </c>
      <c r="F16" s="94">
        <v>0</v>
      </c>
      <c r="G16" s="94">
        <f>'enrolment vs availed_UPY'!G16</f>
        <v>79238</v>
      </c>
      <c r="H16" s="94">
        <f>'AT-8A_Hon_CCH_UPry'!C18</f>
        <v>1449</v>
      </c>
      <c r="I16" s="94">
        <f t="shared" si="1"/>
        <v>1449</v>
      </c>
      <c r="J16" s="94">
        <v>0</v>
      </c>
      <c r="K16" s="93">
        <f t="shared" si="2"/>
        <v>4606</v>
      </c>
      <c r="L16" s="1106"/>
    </row>
    <row r="17" spans="1:12">
      <c r="A17" s="302">
        <v>7</v>
      </c>
      <c r="B17" s="303" t="s">
        <v>826</v>
      </c>
      <c r="C17" s="94">
        <f>'enrolment vs availed_PY'!G17</f>
        <v>83824</v>
      </c>
      <c r="D17" s="94">
        <f>'AT-8_Hon_CCH_Pry'!C20</f>
        <v>2453</v>
      </c>
      <c r="E17" s="94">
        <f t="shared" si="0"/>
        <v>2453</v>
      </c>
      <c r="F17" s="94">
        <v>0</v>
      </c>
      <c r="G17" s="94">
        <f>'enrolment vs availed_UPY'!G17</f>
        <v>62821</v>
      </c>
      <c r="H17" s="94">
        <f>'AT-8A_Hon_CCH_UPry'!C19</f>
        <v>1424</v>
      </c>
      <c r="I17" s="94">
        <f t="shared" si="1"/>
        <v>1424</v>
      </c>
      <c r="J17" s="94">
        <v>0</v>
      </c>
      <c r="K17" s="93">
        <f t="shared" si="2"/>
        <v>3877</v>
      </c>
      <c r="L17" s="1106"/>
    </row>
    <row r="18" spans="1:12">
      <c r="A18" s="302">
        <v>8</v>
      </c>
      <c r="B18" s="303" t="s">
        <v>827</v>
      </c>
      <c r="C18" s="94">
        <f>'enrolment vs availed_PY'!G18</f>
        <v>105732</v>
      </c>
      <c r="D18" s="94">
        <f>'AT-8_Hon_CCH_Pry'!C21</f>
        <v>2748</v>
      </c>
      <c r="E18" s="94">
        <f t="shared" si="0"/>
        <v>2748</v>
      </c>
      <c r="F18" s="94">
        <v>0</v>
      </c>
      <c r="G18" s="94">
        <f>'enrolment vs availed_UPY'!G18</f>
        <v>92805</v>
      </c>
      <c r="H18" s="94">
        <f>'AT-8A_Hon_CCH_UPry'!C20</f>
        <v>1952</v>
      </c>
      <c r="I18" s="94">
        <f t="shared" si="1"/>
        <v>1952</v>
      </c>
      <c r="J18" s="94">
        <v>0</v>
      </c>
      <c r="K18" s="93">
        <f t="shared" si="2"/>
        <v>4700</v>
      </c>
      <c r="L18" s="1106"/>
    </row>
    <row r="19" spans="1:12">
      <c r="A19" s="302">
        <v>9</v>
      </c>
      <c r="B19" s="303" t="s">
        <v>828</v>
      </c>
      <c r="C19" s="94">
        <f>'enrolment vs availed_PY'!G19</f>
        <v>49581</v>
      </c>
      <c r="D19" s="94">
        <f>'AT-8_Hon_CCH_Pry'!C22</f>
        <v>784</v>
      </c>
      <c r="E19" s="94">
        <f t="shared" si="0"/>
        <v>784</v>
      </c>
      <c r="F19" s="94">
        <v>0</v>
      </c>
      <c r="G19" s="94">
        <f>'enrolment vs availed_UPY'!G19</f>
        <v>49380</v>
      </c>
      <c r="H19" s="94">
        <f>'AT-8A_Hon_CCH_UPry'!C21</f>
        <v>1214</v>
      </c>
      <c r="I19" s="94">
        <f t="shared" si="1"/>
        <v>1214</v>
      </c>
      <c r="J19" s="94">
        <v>0</v>
      </c>
      <c r="K19" s="93">
        <f t="shared" si="2"/>
        <v>1998</v>
      </c>
      <c r="L19" s="1106"/>
    </row>
    <row r="20" spans="1:12">
      <c r="A20" s="302">
        <v>10</v>
      </c>
      <c r="B20" s="303" t="s">
        <v>829</v>
      </c>
      <c r="C20" s="94">
        <f>'enrolment vs availed_PY'!G20</f>
        <v>42189</v>
      </c>
      <c r="D20" s="94">
        <f>'AT-8_Hon_CCH_Pry'!C23</f>
        <v>1510</v>
      </c>
      <c r="E20" s="94">
        <f t="shared" si="0"/>
        <v>1510</v>
      </c>
      <c r="F20" s="94">
        <v>0</v>
      </c>
      <c r="G20" s="94">
        <f>'enrolment vs availed_UPY'!G20</f>
        <v>32998</v>
      </c>
      <c r="H20" s="94">
        <f>'AT-8A_Hon_CCH_UPry'!C22</f>
        <v>783</v>
      </c>
      <c r="I20" s="94">
        <f t="shared" si="1"/>
        <v>783</v>
      </c>
      <c r="J20" s="94">
        <v>0</v>
      </c>
      <c r="K20" s="93">
        <f t="shared" si="2"/>
        <v>2293</v>
      </c>
      <c r="L20" s="1106"/>
    </row>
    <row r="21" spans="1:12">
      <c r="A21" s="302">
        <v>11</v>
      </c>
      <c r="B21" s="303" t="s">
        <v>830</v>
      </c>
      <c r="C21" s="94">
        <f>'enrolment vs availed_PY'!G21</f>
        <v>100457</v>
      </c>
      <c r="D21" s="94">
        <f>'AT-8_Hon_CCH_Pry'!C24</f>
        <v>3467</v>
      </c>
      <c r="E21" s="94">
        <f t="shared" si="0"/>
        <v>3467</v>
      </c>
      <c r="F21" s="94">
        <v>0</v>
      </c>
      <c r="G21" s="94">
        <f>'enrolment vs availed_UPY'!G21</f>
        <v>67735</v>
      </c>
      <c r="H21" s="94">
        <f>'AT-8A_Hon_CCH_UPry'!C23</f>
        <v>1685</v>
      </c>
      <c r="I21" s="94">
        <f t="shared" si="1"/>
        <v>1685</v>
      </c>
      <c r="J21" s="94">
        <v>0</v>
      </c>
      <c r="K21" s="93">
        <f t="shared" si="2"/>
        <v>5152</v>
      </c>
      <c r="L21" s="1106"/>
    </row>
    <row r="22" spans="1:12">
      <c r="A22" s="302">
        <v>12</v>
      </c>
      <c r="B22" s="303" t="s">
        <v>831</v>
      </c>
      <c r="C22" s="94">
        <f>'enrolment vs availed_PY'!G22</f>
        <v>130300</v>
      </c>
      <c r="D22" s="94">
        <f>'AT-8_Hon_CCH_Pry'!C25</f>
        <v>2621</v>
      </c>
      <c r="E22" s="94">
        <f t="shared" si="0"/>
        <v>2621</v>
      </c>
      <c r="F22" s="94">
        <v>0</v>
      </c>
      <c r="G22" s="94">
        <f>'enrolment vs availed_UPY'!G22</f>
        <v>91042</v>
      </c>
      <c r="H22" s="94">
        <f>'AT-8A_Hon_CCH_UPry'!C24</f>
        <v>1736</v>
      </c>
      <c r="I22" s="94">
        <f t="shared" si="1"/>
        <v>1736</v>
      </c>
      <c r="J22" s="94">
        <v>0</v>
      </c>
      <c r="K22" s="93">
        <f t="shared" si="2"/>
        <v>4357</v>
      </c>
      <c r="L22" s="1106"/>
    </row>
    <row r="23" spans="1:12">
      <c r="A23" s="302">
        <v>13</v>
      </c>
      <c r="B23" s="303" t="s">
        <v>832</v>
      </c>
      <c r="C23" s="94">
        <f>'enrolment vs availed_PY'!G23</f>
        <v>79036</v>
      </c>
      <c r="D23" s="94">
        <f>'AT-8_Hon_CCH_Pry'!C26</f>
        <v>2341</v>
      </c>
      <c r="E23" s="94">
        <f t="shared" si="0"/>
        <v>2341</v>
      </c>
      <c r="F23" s="94">
        <v>0</v>
      </c>
      <c r="G23" s="94">
        <f>'enrolment vs availed_UPY'!G23</f>
        <v>69648</v>
      </c>
      <c r="H23" s="94">
        <f>'AT-8A_Hon_CCH_UPry'!C25</f>
        <v>1142</v>
      </c>
      <c r="I23" s="94">
        <f t="shared" si="1"/>
        <v>1142</v>
      </c>
      <c r="J23" s="94">
        <v>0</v>
      </c>
      <c r="K23" s="93">
        <f t="shared" si="2"/>
        <v>3483</v>
      </c>
      <c r="L23" s="1106"/>
    </row>
    <row r="24" spans="1:12">
      <c r="A24" s="302">
        <v>14</v>
      </c>
      <c r="B24" s="303" t="s">
        <v>833</v>
      </c>
      <c r="C24" s="94">
        <f>'enrolment vs availed_PY'!G24</f>
        <v>58425</v>
      </c>
      <c r="D24" s="94">
        <f>'AT-8_Hon_CCH_Pry'!C27</f>
        <v>2172</v>
      </c>
      <c r="E24" s="94">
        <f t="shared" si="0"/>
        <v>2172</v>
      </c>
      <c r="F24" s="94">
        <v>0</v>
      </c>
      <c r="G24" s="94">
        <f>'enrolment vs availed_UPY'!G24</f>
        <v>47612</v>
      </c>
      <c r="H24" s="94">
        <f>'AT-8A_Hon_CCH_UPry'!C26</f>
        <v>937</v>
      </c>
      <c r="I24" s="94">
        <f t="shared" si="1"/>
        <v>937</v>
      </c>
      <c r="J24" s="94">
        <v>0</v>
      </c>
      <c r="K24" s="93">
        <f t="shared" si="2"/>
        <v>3109</v>
      </c>
      <c r="L24" s="1106"/>
    </row>
    <row r="25" spans="1:12">
      <c r="A25" s="302">
        <v>15</v>
      </c>
      <c r="B25" s="303" t="s">
        <v>834</v>
      </c>
      <c r="C25" s="94">
        <f>'enrolment vs availed_PY'!G25</f>
        <v>19496</v>
      </c>
      <c r="D25" s="94">
        <f>'AT-8_Hon_CCH_Pry'!C28</f>
        <v>941</v>
      </c>
      <c r="E25" s="94">
        <f t="shared" si="0"/>
        <v>941</v>
      </c>
      <c r="F25" s="94">
        <v>0</v>
      </c>
      <c r="G25" s="94">
        <f>'enrolment vs availed_UPY'!G25</f>
        <v>21494</v>
      </c>
      <c r="H25" s="94">
        <f>'AT-8A_Hon_CCH_UPry'!C27</f>
        <v>651</v>
      </c>
      <c r="I25" s="94">
        <f t="shared" si="1"/>
        <v>651</v>
      </c>
      <c r="J25" s="94">
        <v>0</v>
      </c>
      <c r="K25" s="93">
        <f t="shared" si="2"/>
        <v>1592</v>
      </c>
      <c r="L25" s="1106"/>
    </row>
    <row r="26" spans="1:12">
      <c r="A26" s="302">
        <v>16</v>
      </c>
      <c r="B26" s="303" t="s">
        <v>835</v>
      </c>
      <c r="C26" s="94">
        <f>'enrolment vs availed_PY'!G26</f>
        <v>26679</v>
      </c>
      <c r="D26" s="94">
        <f>'AT-8_Hon_CCH_Pry'!C29</f>
        <v>588</v>
      </c>
      <c r="E26" s="94">
        <f t="shared" si="0"/>
        <v>588</v>
      </c>
      <c r="F26" s="94">
        <v>0</v>
      </c>
      <c r="G26" s="94">
        <f>'enrolment vs availed_UPY'!G26</f>
        <v>26043</v>
      </c>
      <c r="H26" s="94">
        <f>'AT-8A_Hon_CCH_UPry'!C28</f>
        <v>515</v>
      </c>
      <c r="I26" s="94">
        <f t="shared" si="1"/>
        <v>515</v>
      </c>
      <c r="J26" s="94">
        <v>0</v>
      </c>
      <c r="K26" s="93">
        <f t="shared" si="2"/>
        <v>1103</v>
      </c>
      <c r="L26" s="1106"/>
    </row>
    <row r="27" spans="1:12">
      <c r="A27" s="302">
        <v>17</v>
      </c>
      <c r="B27" s="303" t="s">
        <v>836</v>
      </c>
      <c r="C27" s="94">
        <f>'enrolment vs availed_PY'!G27</f>
        <v>90834</v>
      </c>
      <c r="D27" s="94">
        <f>'AT-8_Hon_CCH_Pry'!C30</f>
        <v>2597</v>
      </c>
      <c r="E27" s="94">
        <f t="shared" si="0"/>
        <v>2597</v>
      </c>
      <c r="F27" s="94">
        <v>0</v>
      </c>
      <c r="G27" s="94">
        <f>'enrolment vs availed_UPY'!G27</f>
        <v>67174</v>
      </c>
      <c r="H27" s="94">
        <f>'AT-8A_Hon_CCH_UPry'!C29</f>
        <v>2168</v>
      </c>
      <c r="I27" s="94">
        <f t="shared" si="1"/>
        <v>2168</v>
      </c>
      <c r="J27" s="94">
        <v>0</v>
      </c>
      <c r="K27" s="93">
        <f t="shared" si="2"/>
        <v>4765</v>
      </c>
      <c r="L27" s="1106"/>
    </row>
    <row r="28" spans="1:12">
      <c r="A28" s="302">
        <v>18</v>
      </c>
      <c r="B28" s="303" t="s">
        <v>837</v>
      </c>
      <c r="C28" s="94">
        <f>'enrolment vs availed_PY'!G28</f>
        <v>69772</v>
      </c>
      <c r="D28" s="94">
        <f>'AT-8_Hon_CCH_Pry'!C31</f>
        <v>2552</v>
      </c>
      <c r="E28" s="94">
        <f t="shared" si="0"/>
        <v>2552</v>
      </c>
      <c r="F28" s="94">
        <v>0</v>
      </c>
      <c r="G28" s="94">
        <f>'enrolment vs availed_UPY'!G28</f>
        <v>46487</v>
      </c>
      <c r="H28" s="94">
        <f>'AT-8A_Hon_CCH_UPry'!C30</f>
        <v>1143</v>
      </c>
      <c r="I28" s="94">
        <f t="shared" si="1"/>
        <v>1143</v>
      </c>
      <c r="J28" s="94">
        <v>0</v>
      </c>
      <c r="K28" s="93">
        <f t="shared" si="2"/>
        <v>3695</v>
      </c>
      <c r="L28" s="1106"/>
    </row>
    <row r="29" spans="1:12">
      <c r="A29" s="302">
        <v>19</v>
      </c>
      <c r="B29" s="303" t="s">
        <v>838</v>
      </c>
      <c r="C29" s="94">
        <f>'enrolment vs availed_PY'!G29</f>
        <v>142766</v>
      </c>
      <c r="D29" s="94">
        <f>'AT-8_Hon_CCH_Pry'!C32</f>
        <v>3452</v>
      </c>
      <c r="E29" s="94">
        <f t="shared" si="0"/>
        <v>3452</v>
      </c>
      <c r="F29" s="94">
        <v>0</v>
      </c>
      <c r="G29" s="94">
        <f>'enrolment vs availed_UPY'!G29</f>
        <v>115305</v>
      </c>
      <c r="H29" s="94">
        <f>'AT-8A_Hon_CCH_UPry'!C31</f>
        <v>1849</v>
      </c>
      <c r="I29" s="94">
        <f t="shared" si="1"/>
        <v>1849</v>
      </c>
      <c r="J29" s="94">
        <v>0</v>
      </c>
      <c r="K29" s="93">
        <f t="shared" si="2"/>
        <v>5301</v>
      </c>
      <c r="L29" s="1106"/>
    </row>
    <row r="30" spans="1:12">
      <c r="A30" s="302">
        <v>20</v>
      </c>
      <c r="B30" s="303" t="s">
        <v>839</v>
      </c>
      <c r="C30" s="94">
        <f>'enrolment vs availed_PY'!G30</f>
        <v>55581</v>
      </c>
      <c r="D30" s="94">
        <f>'AT-8_Hon_CCH_Pry'!C33</f>
        <v>2374</v>
      </c>
      <c r="E30" s="94">
        <f t="shared" si="0"/>
        <v>2374</v>
      </c>
      <c r="F30" s="94">
        <v>0</v>
      </c>
      <c r="G30" s="94">
        <f>'enrolment vs availed_UPY'!G30</f>
        <v>47266</v>
      </c>
      <c r="H30" s="94">
        <f>'AT-8A_Hon_CCH_UPry'!C32</f>
        <v>1474</v>
      </c>
      <c r="I30" s="94">
        <f t="shared" si="1"/>
        <v>1474</v>
      </c>
      <c r="J30" s="94">
        <v>0</v>
      </c>
      <c r="K30" s="93">
        <f t="shared" si="2"/>
        <v>3848</v>
      </c>
      <c r="L30" s="1106"/>
    </row>
    <row r="31" spans="1:12">
      <c r="A31" s="302">
        <v>21</v>
      </c>
      <c r="B31" s="303" t="s">
        <v>840</v>
      </c>
      <c r="C31" s="94">
        <f>'enrolment vs availed_PY'!G31</f>
        <v>102780</v>
      </c>
      <c r="D31" s="94">
        <f>'AT-8_Hon_CCH_Pry'!C34</f>
        <v>3076</v>
      </c>
      <c r="E31" s="94">
        <f t="shared" si="0"/>
        <v>3076</v>
      </c>
      <c r="F31" s="94">
        <v>0</v>
      </c>
      <c r="G31" s="94">
        <f>'enrolment vs availed_UPY'!G31</f>
        <v>89944</v>
      </c>
      <c r="H31" s="94">
        <f>'AT-8A_Hon_CCH_UPry'!C33</f>
        <v>1616</v>
      </c>
      <c r="I31" s="94">
        <f t="shared" si="1"/>
        <v>1616</v>
      </c>
      <c r="J31" s="94">
        <v>0</v>
      </c>
      <c r="K31" s="93">
        <f t="shared" si="2"/>
        <v>4692</v>
      </c>
      <c r="L31" s="1106"/>
    </row>
    <row r="32" spans="1:12">
      <c r="A32" s="302">
        <v>22</v>
      </c>
      <c r="B32" s="303" t="s">
        <v>841</v>
      </c>
      <c r="C32" s="94">
        <f>'enrolment vs availed_PY'!G32</f>
        <v>67337</v>
      </c>
      <c r="D32" s="94">
        <f>'AT-8_Hon_CCH_Pry'!C35</f>
        <v>1233</v>
      </c>
      <c r="E32" s="94">
        <f t="shared" si="0"/>
        <v>1233</v>
      </c>
      <c r="F32" s="94">
        <v>0</v>
      </c>
      <c r="G32" s="94">
        <f>'enrolment vs availed_UPY'!G32</f>
        <v>47449</v>
      </c>
      <c r="H32" s="94">
        <f>'AT-8A_Hon_CCH_UPry'!C34</f>
        <v>903</v>
      </c>
      <c r="I32" s="94">
        <f t="shared" si="1"/>
        <v>903</v>
      </c>
      <c r="J32" s="94">
        <v>0</v>
      </c>
      <c r="K32" s="93">
        <f t="shared" si="2"/>
        <v>2136</v>
      </c>
      <c r="L32" s="1106"/>
    </row>
    <row r="33" spans="1:19">
      <c r="A33" s="302">
        <v>23</v>
      </c>
      <c r="B33" s="303" t="s">
        <v>842</v>
      </c>
      <c r="C33" s="94">
        <f>'enrolment vs availed_PY'!G33</f>
        <v>118840</v>
      </c>
      <c r="D33" s="94">
        <f>'AT-8_Hon_CCH_Pry'!C36</f>
        <v>2913</v>
      </c>
      <c r="E33" s="94">
        <f t="shared" si="0"/>
        <v>2913</v>
      </c>
      <c r="F33" s="94">
        <v>0</v>
      </c>
      <c r="G33" s="94">
        <f>'enrolment vs availed_UPY'!G33</f>
        <v>89470</v>
      </c>
      <c r="H33" s="94">
        <f>'AT-8A_Hon_CCH_UPry'!C35</f>
        <v>1673</v>
      </c>
      <c r="I33" s="94">
        <f t="shared" si="1"/>
        <v>1673</v>
      </c>
      <c r="J33" s="94">
        <v>0</v>
      </c>
      <c r="K33" s="93">
        <f t="shared" si="2"/>
        <v>4586</v>
      </c>
      <c r="L33" s="1106"/>
    </row>
    <row r="34" spans="1:19">
      <c r="A34" s="302">
        <v>24</v>
      </c>
      <c r="B34" s="303" t="s">
        <v>843</v>
      </c>
      <c r="C34" s="94">
        <f>'enrolment vs availed_PY'!G34</f>
        <v>92473</v>
      </c>
      <c r="D34" s="94">
        <f>'AT-8_Hon_CCH_Pry'!C37</f>
        <v>2892</v>
      </c>
      <c r="E34" s="94">
        <f t="shared" si="0"/>
        <v>2892</v>
      </c>
      <c r="F34" s="94">
        <v>0</v>
      </c>
      <c r="G34" s="94">
        <f>'enrolment vs availed_UPY'!G34</f>
        <v>86278</v>
      </c>
      <c r="H34" s="94">
        <f>'AT-8A_Hon_CCH_UPry'!C36</f>
        <v>1748</v>
      </c>
      <c r="I34" s="94">
        <f t="shared" si="1"/>
        <v>1748</v>
      </c>
      <c r="J34" s="94">
        <v>0</v>
      </c>
      <c r="K34" s="93">
        <f t="shared" si="2"/>
        <v>4640</v>
      </c>
      <c r="L34" s="1106"/>
    </row>
    <row r="35" spans="1:19">
      <c r="A35" s="302">
        <v>25</v>
      </c>
      <c r="B35" s="303" t="s">
        <v>844</v>
      </c>
      <c r="C35" s="94">
        <f>'enrolment vs availed_PY'!G35</f>
        <v>59946</v>
      </c>
      <c r="D35" s="94">
        <f>'AT-8_Hon_CCH_Pry'!C38</f>
        <v>1733</v>
      </c>
      <c r="E35" s="94">
        <f t="shared" si="0"/>
        <v>1733</v>
      </c>
      <c r="F35" s="94">
        <v>0</v>
      </c>
      <c r="G35" s="94">
        <f>'enrolment vs availed_UPY'!G35</f>
        <v>54125</v>
      </c>
      <c r="H35" s="94">
        <f>'AT-8A_Hon_CCH_UPry'!C37</f>
        <v>1219</v>
      </c>
      <c r="I35" s="94">
        <f t="shared" si="1"/>
        <v>1219</v>
      </c>
      <c r="J35" s="94">
        <v>0</v>
      </c>
      <c r="K35" s="93">
        <f t="shared" si="2"/>
        <v>2952</v>
      </c>
      <c r="L35" s="1106"/>
    </row>
    <row r="36" spans="1:19">
      <c r="A36" s="302">
        <v>26</v>
      </c>
      <c r="B36" s="303" t="s">
        <v>845</v>
      </c>
      <c r="C36" s="94">
        <f>'enrolment vs availed_PY'!G36</f>
        <v>159295</v>
      </c>
      <c r="D36" s="94">
        <f>'AT-8_Hon_CCH_Pry'!C39</f>
        <v>4434</v>
      </c>
      <c r="E36" s="94">
        <f t="shared" si="0"/>
        <v>4434</v>
      </c>
      <c r="F36" s="94">
        <v>0</v>
      </c>
      <c r="G36" s="94">
        <f>'enrolment vs availed_UPY'!G36</f>
        <v>114281</v>
      </c>
      <c r="H36" s="94">
        <f>'AT-8A_Hon_CCH_UPry'!C38</f>
        <v>1845</v>
      </c>
      <c r="I36" s="94">
        <f t="shared" si="1"/>
        <v>1845</v>
      </c>
      <c r="J36" s="94">
        <v>0</v>
      </c>
      <c r="K36" s="93">
        <f t="shared" si="2"/>
        <v>6279</v>
      </c>
      <c r="L36" s="1106"/>
    </row>
    <row r="37" spans="1:19">
      <c r="A37" s="302">
        <v>27</v>
      </c>
      <c r="B37" s="303" t="s">
        <v>846</v>
      </c>
      <c r="C37" s="94">
        <f>'enrolment vs availed_PY'!G37</f>
        <v>81053</v>
      </c>
      <c r="D37" s="94">
        <f>'AT-8_Hon_CCH_Pry'!C40</f>
        <v>2790</v>
      </c>
      <c r="E37" s="94">
        <f t="shared" si="0"/>
        <v>2790</v>
      </c>
      <c r="F37" s="94">
        <v>0</v>
      </c>
      <c r="G37" s="94">
        <f>'enrolment vs availed_UPY'!G37</f>
        <v>66811</v>
      </c>
      <c r="H37" s="94">
        <f>'AT-8A_Hon_CCH_UPry'!C39</f>
        <v>1026</v>
      </c>
      <c r="I37" s="94">
        <f t="shared" si="1"/>
        <v>1026</v>
      </c>
      <c r="J37" s="94">
        <v>0</v>
      </c>
      <c r="K37" s="93">
        <f t="shared" si="2"/>
        <v>3816</v>
      </c>
      <c r="L37" s="1106"/>
    </row>
    <row r="38" spans="1:19">
      <c r="A38" s="302">
        <v>28</v>
      </c>
      <c r="B38" s="303" t="s">
        <v>847</v>
      </c>
      <c r="C38" s="94">
        <f>'enrolment vs availed_PY'!G38</f>
        <v>130350</v>
      </c>
      <c r="D38" s="94">
        <f>'AT-8_Hon_CCH_Pry'!C41</f>
        <v>3979</v>
      </c>
      <c r="E38" s="94">
        <f t="shared" si="0"/>
        <v>3979</v>
      </c>
      <c r="F38" s="94">
        <v>0</v>
      </c>
      <c r="G38" s="94">
        <f>'enrolment vs availed_UPY'!G38</f>
        <v>92334</v>
      </c>
      <c r="H38" s="94">
        <f>'AT-8A_Hon_CCH_UPry'!C40</f>
        <v>1965</v>
      </c>
      <c r="I38" s="94">
        <f t="shared" si="1"/>
        <v>1965</v>
      </c>
      <c r="J38" s="94">
        <v>0</v>
      </c>
      <c r="K38" s="93">
        <f t="shared" si="2"/>
        <v>5944</v>
      </c>
      <c r="L38" s="1106"/>
    </row>
    <row r="39" spans="1:19">
      <c r="A39" s="302">
        <v>29</v>
      </c>
      <c r="B39" s="303" t="s">
        <v>848</v>
      </c>
      <c r="C39" s="94">
        <f>'enrolment vs availed_PY'!G39</f>
        <v>84696</v>
      </c>
      <c r="D39" s="94">
        <f>'AT-8_Hon_CCH_Pry'!C42</f>
        <v>2989</v>
      </c>
      <c r="E39" s="94">
        <f t="shared" si="0"/>
        <v>2989</v>
      </c>
      <c r="F39" s="94">
        <v>0</v>
      </c>
      <c r="G39" s="94">
        <f>'enrolment vs availed_UPY'!G39</f>
        <v>70549</v>
      </c>
      <c r="H39" s="94">
        <f>'AT-8A_Hon_CCH_UPry'!C41</f>
        <v>1486</v>
      </c>
      <c r="I39" s="94">
        <f t="shared" si="1"/>
        <v>1486</v>
      </c>
      <c r="J39" s="94">
        <v>0</v>
      </c>
      <c r="K39" s="93">
        <f t="shared" si="2"/>
        <v>4475</v>
      </c>
      <c r="L39" s="1106"/>
    </row>
    <row r="40" spans="1:19">
      <c r="A40" s="302">
        <v>30</v>
      </c>
      <c r="B40" s="303" t="s">
        <v>849</v>
      </c>
      <c r="C40" s="94">
        <f>'enrolment vs availed_PY'!G40</f>
        <v>157777</v>
      </c>
      <c r="D40" s="94">
        <f>'AT-8_Hon_CCH_Pry'!C43</f>
        <v>4359</v>
      </c>
      <c r="E40" s="94">
        <f t="shared" si="0"/>
        <v>4359</v>
      </c>
      <c r="F40" s="94">
        <v>0</v>
      </c>
      <c r="G40" s="94">
        <f>'enrolment vs availed_UPY'!G40</f>
        <v>145092</v>
      </c>
      <c r="H40" s="94">
        <f>'AT-8A_Hon_CCH_UPry'!C42</f>
        <v>2729</v>
      </c>
      <c r="I40" s="94">
        <f t="shared" si="1"/>
        <v>2729</v>
      </c>
      <c r="J40" s="94">
        <v>0</v>
      </c>
      <c r="K40" s="93">
        <f t="shared" si="2"/>
        <v>7088</v>
      </c>
      <c r="L40" s="1106"/>
    </row>
    <row r="41" spans="1:19">
      <c r="A41" s="302">
        <v>31</v>
      </c>
      <c r="B41" s="303" t="s">
        <v>850</v>
      </c>
      <c r="C41" s="94">
        <f>'enrolment vs availed_PY'!G41</f>
        <v>166280</v>
      </c>
      <c r="D41" s="94">
        <f>'AT-8_Hon_CCH_Pry'!C44</f>
        <v>4544</v>
      </c>
      <c r="E41" s="94">
        <f t="shared" si="0"/>
        <v>4544</v>
      </c>
      <c r="F41" s="94">
        <v>0</v>
      </c>
      <c r="G41" s="94">
        <f>'enrolment vs availed_UPY'!G41</f>
        <v>127256</v>
      </c>
      <c r="H41" s="94">
        <f>'AT-8A_Hon_CCH_UPry'!C43</f>
        <v>2513</v>
      </c>
      <c r="I41" s="94">
        <f t="shared" si="1"/>
        <v>2513</v>
      </c>
      <c r="J41" s="94">
        <v>0</v>
      </c>
      <c r="K41" s="93">
        <f t="shared" si="2"/>
        <v>7057</v>
      </c>
      <c r="L41" s="1106"/>
    </row>
    <row r="42" spans="1:19">
      <c r="A42" s="302">
        <v>32</v>
      </c>
      <c r="B42" s="303" t="s">
        <v>851</v>
      </c>
      <c r="C42" s="94">
        <f>'enrolment vs availed_PY'!G42</f>
        <v>115241</v>
      </c>
      <c r="D42" s="94">
        <f>'AT-8_Hon_CCH_Pry'!C45</f>
        <v>2992</v>
      </c>
      <c r="E42" s="94">
        <f t="shared" si="0"/>
        <v>2992</v>
      </c>
      <c r="F42" s="94">
        <v>0</v>
      </c>
      <c r="G42" s="94">
        <f>'enrolment vs availed_UPY'!G42</f>
        <v>76849</v>
      </c>
      <c r="H42" s="94">
        <f>'AT-8A_Hon_CCH_UPry'!C44</f>
        <v>1391</v>
      </c>
      <c r="I42" s="94">
        <f t="shared" si="1"/>
        <v>1391</v>
      </c>
      <c r="J42" s="94">
        <v>0</v>
      </c>
      <c r="K42" s="93">
        <f t="shared" si="2"/>
        <v>4383</v>
      </c>
      <c r="L42" s="1107"/>
    </row>
    <row r="43" spans="1:19" s="388" customFormat="1">
      <c r="A43" s="304"/>
      <c r="B43" s="305" t="s">
        <v>84</v>
      </c>
      <c r="C43" s="385">
        <f>'enrolment vs availed_PY'!G43</f>
        <v>2918479</v>
      </c>
      <c r="D43" s="385">
        <f>'AT-8_Hon_CCH_Pry'!C46</f>
        <v>81225</v>
      </c>
      <c r="E43" s="385">
        <f t="shared" si="0"/>
        <v>81225</v>
      </c>
      <c r="F43" s="385">
        <v>0</v>
      </c>
      <c r="G43" s="385">
        <f>'enrolment vs availed_UPY'!G43</f>
        <v>2306066</v>
      </c>
      <c r="H43" s="385">
        <f>'AT-8A_Hon_CCH_UPry'!C45</f>
        <v>46905</v>
      </c>
      <c r="I43" s="385">
        <f t="shared" si="1"/>
        <v>46905</v>
      </c>
      <c r="J43" s="385">
        <v>0</v>
      </c>
      <c r="K43" s="386">
        <f t="shared" si="2"/>
        <v>128130</v>
      </c>
      <c r="L43" s="387"/>
    </row>
    <row r="44" spans="1:19" ht="17.25" customHeight="1">
      <c r="A44" s="1113" t="s">
        <v>112</v>
      </c>
      <c r="B44" s="1114"/>
      <c r="C44" s="1114"/>
      <c r="D44" s="1114"/>
      <c r="E44" s="1114"/>
      <c r="F44" s="1114"/>
      <c r="G44" s="1114"/>
      <c r="H44" s="1114"/>
      <c r="I44" s="1114"/>
      <c r="J44" s="1114"/>
      <c r="K44" s="1115"/>
      <c r="L44" s="1115"/>
    </row>
    <row r="45" spans="1:19" s="13" customFormat="1" ht="15.75" customHeight="1">
      <c r="A45" s="708"/>
      <c r="B45" s="708"/>
      <c r="C45" s="1"/>
      <c r="D45" s="12"/>
      <c r="E45" s="12"/>
      <c r="H45" s="69"/>
      <c r="I45" s="69"/>
      <c r="J45" s="645" t="s">
        <v>1026</v>
      </c>
      <c r="K45" s="645"/>
      <c r="L45" s="645"/>
    </row>
    <row r="46" spans="1:19" s="13" customFormat="1" ht="18.75" customHeight="1">
      <c r="J46" s="785" t="s">
        <v>1008</v>
      </c>
      <c r="K46" s="785"/>
      <c r="L46" s="785"/>
      <c r="M46" s="448"/>
      <c r="N46" s="448"/>
      <c r="O46" s="448"/>
      <c r="P46" s="448"/>
      <c r="Q46" s="448"/>
      <c r="R46" s="448"/>
      <c r="S46" s="448"/>
    </row>
    <row r="47" spans="1:19" s="13" customFormat="1" ht="13.2">
      <c r="H47" s="721" t="s">
        <v>1025</v>
      </c>
      <c r="I47" s="721"/>
      <c r="J47" s="448"/>
      <c r="K47" s="448"/>
      <c r="L47" s="448"/>
      <c r="M47" s="448"/>
      <c r="N47" s="448"/>
      <c r="O47" s="448"/>
      <c r="P47" s="448"/>
      <c r="Q47" s="448"/>
      <c r="R47" s="448"/>
      <c r="S47" s="448"/>
    </row>
    <row r="48" spans="1:19" s="13" customFormat="1" ht="13.2">
      <c r="B48" s="12"/>
      <c r="C48" s="12"/>
      <c r="D48" s="12"/>
      <c r="E48" s="12"/>
      <c r="J48" s="29"/>
      <c r="K48" s="29"/>
      <c r="L48" s="29"/>
      <c r="M48" s="451"/>
      <c r="N48" s="451"/>
      <c r="O48" s="451"/>
      <c r="P48" s="451"/>
      <c r="Q48" s="451"/>
      <c r="R48" s="451"/>
      <c r="S48" s="451"/>
    </row>
    <row r="49" spans="10:12" ht="15">
      <c r="J49" s="1112" t="s">
        <v>1030</v>
      </c>
      <c r="K49" s="1112"/>
      <c r="L49" s="1112"/>
    </row>
  </sheetData>
  <mergeCells count="24">
    <mergeCell ref="J49:L49"/>
    <mergeCell ref="H47:I47"/>
    <mergeCell ref="J46:L46"/>
    <mergeCell ref="L7:L9"/>
    <mergeCell ref="A44:L44"/>
    <mergeCell ref="A7:A9"/>
    <mergeCell ref="B7:B9"/>
    <mergeCell ref="K7:K9"/>
    <mergeCell ref="E8:F8"/>
    <mergeCell ref="I8:J8"/>
    <mergeCell ref="A45:B45"/>
    <mergeCell ref="C8:C9"/>
    <mergeCell ref="H8:H9"/>
    <mergeCell ref="G8:G9"/>
    <mergeCell ref="C7:F7"/>
    <mergeCell ref="D8:D9"/>
    <mergeCell ref="L11:L42"/>
    <mergeCell ref="J45:L45"/>
    <mergeCell ref="K1:L1"/>
    <mergeCell ref="B2:J2"/>
    <mergeCell ref="B3:J3"/>
    <mergeCell ref="G7:J7"/>
    <mergeCell ref="A6:B6"/>
    <mergeCell ref="B5:L5"/>
  </mergeCells>
  <phoneticPr fontId="0" type="noConversion"/>
  <printOptions horizontalCentered="1"/>
  <pageMargins left="0.70866141732283472" right="0.70866141732283472" top="0.23622047244094491" bottom="0" header="0.31496062992125984" footer="0.31496062992125984"/>
  <pageSetup paperSize="9" scale="74"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O31"/>
  <sheetViews>
    <sheetView topLeftCell="D13" zoomScaleSheetLayoutView="100" workbookViewId="0">
      <selection activeCell="Q7" sqref="Q7"/>
    </sheetView>
  </sheetViews>
  <sheetFormatPr defaultColWidth="9.109375" defaultRowHeight="13.2"/>
  <cols>
    <col min="1" max="1" width="4.6640625" style="152" customWidth="1"/>
    <col min="2" max="2" width="17.6640625" style="152" customWidth="1"/>
    <col min="3" max="3" width="9.44140625" style="152" customWidth="1"/>
    <col min="4" max="5" width="7.88671875" style="152" customWidth="1"/>
    <col min="6" max="6" width="9.44140625" style="152" customWidth="1"/>
    <col min="7" max="7" width="9" style="152" customWidth="1"/>
    <col min="8" max="8" width="7.88671875" style="152" customWidth="1"/>
    <col min="9" max="9" width="9" style="152" customWidth="1"/>
    <col min="10" max="10" width="9.33203125" style="152" customWidth="1"/>
    <col min="11" max="11" width="7.88671875" style="152" customWidth="1"/>
    <col min="12" max="12" width="10" style="152" customWidth="1"/>
    <col min="13" max="14" width="8" style="152" customWidth="1"/>
    <col min="15" max="15" width="9" style="152" customWidth="1"/>
    <col min="16" max="17" width="8" style="152" customWidth="1"/>
    <col min="18" max="18" width="9.5546875" style="152" customWidth="1"/>
    <col min="19" max="20" width="8" style="152" customWidth="1"/>
    <col min="21" max="21" width="9.5546875" style="152" customWidth="1"/>
    <col min="22" max="22" width="10.33203125" style="152" customWidth="1"/>
    <col min="23" max="23" width="8" style="152" customWidth="1"/>
    <col min="24" max="16384" width="9.109375" style="152"/>
  </cols>
  <sheetData>
    <row r="1" spans="1:249" ht="15.6">
      <c r="O1" s="1121" t="s">
        <v>566</v>
      </c>
      <c r="P1" s="1121"/>
      <c r="Q1" s="1121"/>
      <c r="R1" s="1121"/>
      <c r="S1" s="1121"/>
      <c r="T1" s="1121"/>
      <c r="U1" s="1121"/>
    </row>
    <row r="2" spans="1:249" ht="15.6">
      <c r="F2" s="153" t="s">
        <v>0</v>
      </c>
      <c r="G2" s="153"/>
      <c r="H2" s="153"/>
      <c r="I2" s="154"/>
      <c r="J2" s="154"/>
      <c r="K2" s="154"/>
      <c r="L2" s="154"/>
      <c r="M2" s="154"/>
      <c r="N2" s="154"/>
      <c r="O2" s="154"/>
      <c r="P2" s="154"/>
      <c r="Q2" s="154"/>
      <c r="R2" s="154"/>
      <c r="S2" s="154"/>
      <c r="T2" s="154"/>
      <c r="U2" s="154"/>
    </row>
    <row r="3" spans="1:249" ht="15.6">
      <c r="F3" s="153"/>
      <c r="G3" s="153"/>
      <c r="H3" s="153"/>
      <c r="I3" s="154"/>
      <c r="J3" s="154"/>
      <c r="K3" s="154"/>
      <c r="L3" s="154"/>
      <c r="M3" s="154"/>
      <c r="N3" s="154"/>
      <c r="O3" s="154"/>
      <c r="P3" s="154"/>
      <c r="Q3" s="154"/>
      <c r="R3" s="154"/>
      <c r="S3" s="154"/>
      <c r="T3" s="154"/>
      <c r="U3" s="154"/>
    </row>
    <row r="4" spans="1:249" ht="17.399999999999999">
      <c r="B4" s="1122" t="s">
        <v>652</v>
      </c>
      <c r="C4" s="1122"/>
      <c r="D4" s="1122"/>
      <c r="E4" s="1122"/>
      <c r="F4" s="1122"/>
      <c r="G4" s="1122"/>
      <c r="H4" s="1122"/>
      <c r="I4" s="1122"/>
      <c r="J4" s="1122"/>
      <c r="K4" s="1122"/>
      <c r="L4" s="1122"/>
      <c r="M4" s="1122"/>
      <c r="N4" s="1122"/>
      <c r="O4" s="1122"/>
      <c r="P4" s="1122"/>
      <c r="Q4" s="1122"/>
      <c r="R4" s="1122"/>
      <c r="S4" s="1122"/>
      <c r="T4" s="1122"/>
      <c r="U4" s="1122"/>
    </row>
    <row r="6" spans="1:249" ht="15.6">
      <c r="B6" s="1123" t="s">
        <v>567</v>
      </c>
      <c r="C6" s="1123"/>
      <c r="D6" s="1123"/>
      <c r="E6" s="1123"/>
      <c r="F6" s="1123"/>
      <c r="G6" s="1123"/>
      <c r="H6" s="1123"/>
      <c r="I6" s="1123"/>
      <c r="J6" s="1123"/>
      <c r="K6" s="1123"/>
      <c r="L6" s="1123"/>
      <c r="M6" s="1123"/>
      <c r="N6" s="1123"/>
      <c r="O6" s="1123"/>
      <c r="P6" s="1123"/>
      <c r="Q6" s="1123"/>
      <c r="R6" s="1123"/>
      <c r="S6" s="1123"/>
      <c r="T6" s="1123"/>
      <c r="U6" s="1123"/>
    </row>
    <row r="8" spans="1:249">
      <c r="A8" s="1124" t="s">
        <v>936</v>
      </c>
      <c r="B8" s="1124"/>
    </row>
    <row r="9" spans="1:249" ht="17.399999999999999">
      <c r="A9" s="155"/>
      <c r="B9" s="155"/>
      <c r="V9" s="1133" t="s">
        <v>251</v>
      </c>
      <c r="W9" s="1133"/>
    </row>
    <row r="10" spans="1:249" ht="12.75" customHeight="1">
      <c r="A10" s="1130" t="s">
        <v>2</v>
      </c>
      <c r="B10" s="1130" t="s">
        <v>104</v>
      </c>
      <c r="C10" s="1136" t="s">
        <v>20</v>
      </c>
      <c r="D10" s="1137"/>
      <c r="E10" s="1137"/>
      <c r="F10" s="1137"/>
      <c r="G10" s="1137"/>
      <c r="H10" s="1137"/>
      <c r="I10" s="1137"/>
      <c r="J10" s="1137"/>
      <c r="K10" s="1138"/>
      <c r="L10" s="1136" t="s">
        <v>21</v>
      </c>
      <c r="M10" s="1137"/>
      <c r="N10" s="1137"/>
      <c r="O10" s="1137"/>
      <c r="P10" s="1137"/>
      <c r="Q10" s="1137"/>
      <c r="R10" s="1137"/>
      <c r="S10" s="1137"/>
      <c r="T10" s="1138"/>
      <c r="U10" s="1139" t="s">
        <v>137</v>
      </c>
      <c r="V10" s="1140"/>
      <c r="W10" s="1141"/>
      <c r="X10" s="157"/>
      <c r="Y10" s="157"/>
      <c r="Z10" s="157"/>
      <c r="AA10" s="157"/>
      <c r="AB10" s="157"/>
      <c r="AC10" s="158"/>
      <c r="AD10" s="159"/>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c r="FL10" s="157"/>
      <c r="FM10" s="157"/>
      <c r="FN10" s="157"/>
      <c r="FO10" s="157"/>
      <c r="FP10" s="157"/>
      <c r="FQ10" s="157"/>
      <c r="FR10" s="157"/>
      <c r="FS10" s="157"/>
      <c r="FT10" s="157"/>
      <c r="FU10" s="157"/>
      <c r="FV10" s="157"/>
      <c r="FW10" s="157"/>
      <c r="FX10" s="157"/>
      <c r="FY10" s="157"/>
      <c r="FZ10" s="157"/>
      <c r="GA10" s="157"/>
      <c r="GB10" s="157"/>
      <c r="GC10" s="157"/>
      <c r="GD10" s="157"/>
      <c r="GE10" s="157"/>
      <c r="GF10" s="157"/>
      <c r="GG10" s="157"/>
      <c r="GH10" s="157"/>
      <c r="GI10" s="157"/>
      <c r="GJ10" s="157"/>
      <c r="GK10" s="157"/>
      <c r="GL10" s="157"/>
      <c r="GM10" s="157"/>
      <c r="GN10" s="157"/>
      <c r="GO10" s="157"/>
      <c r="GP10" s="157"/>
      <c r="GQ10" s="157"/>
      <c r="GR10" s="157"/>
      <c r="GS10" s="157"/>
      <c r="GT10" s="157"/>
      <c r="GU10" s="157"/>
      <c r="GV10" s="157"/>
      <c r="GW10" s="157"/>
      <c r="GX10" s="157"/>
      <c r="GY10" s="157"/>
      <c r="GZ10" s="157"/>
      <c r="HA10" s="157"/>
      <c r="HB10" s="157"/>
      <c r="HC10" s="157"/>
      <c r="HD10" s="157"/>
      <c r="HE10" s="157"/>
      <c r="HF10" s="157"/>
      <c r="HG10" s="157"/>
      <c r="HH10" s="157"/>
      <c r="HI10" s="157"/>
      <c r="HJ10" s="157"/>
      <c r="HK10" s="157"/>
      <c r="HL10" s="157"/>
      <c r="HM10" s="157"/>
      <c r="HN10" s="157"/>
      <c r="HO10" s="157"/>
      <c r="HP10" s="157"/>
      <c r="HQ10" s="157"/>
      <c r="HR10" s="157"/>
      <c r="HS10" s="157"/>
      <c r="HT10" s="157"/>
      <c r="HU10" s="157"/>
      <c r="HV10" s="157"/>
      <c r="HW10" s="157"/>
      <c r="HX10" s="157"/>
      <c r="HY10" s="157"/>
      <c r="HZ10" s="157"/>
      <c r="IA10" s="157"/>
      <c r="IB10" s="157"/>
      <c r="IC10" s="157"/>
      <c r="ID10" s="157"/>
      <c r="IE10" s="157"/>
      <c r="IF10" s="157"/>
      <c r="IG10" s="157"/>
      <c r="IH10" s="157"/>
      <c r="II10" s="157"/>
      <c r="IJ10" s="157"/>
      <c r="IK10" s="157"/>
      <c r="IL10" s="157"/>
      <c r="IM10" s="157"/>
      <c r="IN10" s="157"/>
      <c r="IO10" s="157"/>
    </row>
    <row r="11" spans="1:249" ht="12.75" customHeight="1">
      <c r="A11" s="1131"/>
      <c r="B11" s="1131"/>
      <c r="C11" s="1125" t="s">
        <v>170</v>
      </c>
      <c r="D11" s="1126"/>
      <c r="E11" s="1127"/>
      <c r="F11" s="1125" t="s">
        <v>171</v>
      </c>
      <c r="G11" s="1126"/>
      <c r="H11" s="1127"/>
      <c r="I11" s="1125" t="s">
        <v>15</v>
      </c>
      <c r="J11" s="1126"/>
      <c r="K11" s="1127"/>
      <c r="L11" s="1125" t="s">
        <v>170</v>
      </c>
      <c r="M11" s="1126"/>
      <c r="N11" s="1127"/>
      <c r="O11" s="1125" t="s">
        <v>171</v>
      </c>
      <c r="P11" s="1126"/>
      <c r="Q11" s="1127"/>
      <c r="R11" s="1125" t="s">
        <v>15</v>
      </c>
      <c r="S11" s="1126"/>
      <c r="T11" s="1127"/>
      <c r="U11" s="1142"/>
      <c r="V11" s="1143"/>
      <c r="W11" s="1144"/>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7"/>
      <c r="FZ11" s="157"/>
      <c r="GA11" s="157"/>
      <c r="GB11" s="157"/>
      <c r="GC11" s="157"/>
      <c r="GD11" s="157"/>
      <c r="GE11" s="157"/>
      <c r="GF11" s="157"/>
      <c r="GG11" s="157"/>
      <c r="GH11" s="157"/>
      <c r="GI11" s="157"/>
      <c r="GJ11" s="157"/>
      <c r="GK11" s="157"/>
      <c r="GL11" s="157"/>
      <c r="GM11" s="157"/>
      <c r="GN11" s="157"/>
      <c r="GO11" s="157"/>
      <c r="GP11" s="157"/>
      <c r="GQ11" s="157"/>
      <c r="GR11" s="157"/>
      <c r="GS11" s="157"/>
      <c r="GT11" s="157"/>
      <c r="GU11" s="157"/>
      <c r="GV11" s="157"/>
      <c r="GW11" s="157"/>
      <c r="GX11" s="157"/>
      <c r="GY11" s="157"/>
      <c r="GZ11" s="157"/>
      <c r="HA11" s="157"/>
      <c r="HB11" s="157"/>
      <c r="HC11" s="157"/>
      <c r="HD11" s="157"/>
      <c r="HE11" s="157"/>
      <c r="HF11" s="157"/>
      <c r="HG11" s="157"/>
      <c r="HH11" s="157"/>
      <c r="HI11" s="157"/>
      <c r="HJ11" s="157"/>
      <c r="HK11" s="157"/>
      <c r="HL11" s="157"/>
      <c r="HM11" s="157"/>
      <c r="HN11" s="157"/>
      <c r="HO11" s="157"/>
      <c r="HP11" s="157"/>
      <c r="HQ11" s="157"/>
      <c r="HR11" s="157"/>
      <c r="HS11" s="157"/>
      <c r="HT11" s="157"/>
      <c r="HU11" s="157"/>
      <c r="HV11" s="157"/>
      <c r="HW11" s="157"/>
      <c r="HX11" s="157"/>
      <c r="HY11" s="157"/>
      <c r="HZ11" s="157"/>
      <c r="IA11" s="157"/>
      <c r="IB11" s="157"/>
      <c r="IC11" s="157"/>
      <c r="ID11" s="157"/>
      <c r="IE11" s="157"/>
      <c r="IF11" s="157"/>
      <c r="IG11" s="157"/>
      <c r="IH11" s="157"/>
      <c r="II11" s="157"/>
      <c r="IJ11" s="157"/>
      <c r="IK11" s="157"/>
      <c r="IL11" s="157"/>
      <c r="IM11" s="157"/>
      <c r="IN11" s="157"/>
      <c r="IO11" s="157"/>
    </row>
    <row r="12" spans="1:249">
      <c r="A12" s="1132"/>
      <c r="B12" s="1132"/>
      <c r="C12" s="579" t="s">
        <v>252</v>
      </c>
      <c r="D12" s="580" t="s">
        <v>38</v>
      </c>
      <c r="E12" s="581" t="s">
        <v>39</v>
      </c>
      <c r="F12" s="579" t="s">
        <v>252</v>
      </c>
      <c r="G12" s="580" t="s">
        <v>38</v>
      </c>
      <c r="H12" s="581" t="s">
        <v>39</v>
      </c>
      <c r="I12" s="579" t="s">
        <v>252</v>
      </c>
      <c r="J12" s="580" t="s">
        <v>38</v>
      </c>
      <c r="K12" s="581" t="s">
        <v>39</v>
      </c>
      <c r="L12" s="579" t="s">
        <v>252</v>
      </c>
      <c r="M12" s="580" t="s">
        <v>38</v>
      </c>
      <c r="N12" s="581" t="s">
        <v>39</v>
      </c>
      <c r="O12" s="579" t="s">
        <v>252</v>
      </c>
      <c r="P12" s="580" t="s">
        <v>38</v>
      </c>
      <c r="Q12" s="581" t="s">
        <v>39</v>
      </c>
      <c r="R12" s="579" t="s">
        <v>252</v>
      </c>
      <c r="S12" s="580" t="s">
        <v>38</v>
      </c>
      <c r="T12" s="581" t="s">
        <v>39</v>
      </c>
      <c r="U12" s="582" t="s">
        <v>252</v>
      </c>
      <c r="V12" s="582" t="s">
        <v>38</v>
      </c>
      <c r="W12" s="582" t="s">
        <v>39</v>
      </c>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c r="IH12" s="157"/>
      <c r="II12" s="157"/>
      <c r="IJ12" s="157"/>
      <c r="IK12" s="157"/>
      <c r="IL12" s="157"/>
      <c r="IM12" s="157"/>
      <c r="IN12" s="157"/>
      <c r="IO12" s="157"/>
    </row>
    <row r="13" spans="1:249">
      <c r="A13" s="582">
        <v>1</v>
      </c>
      <c r="B13" s="582">
        <v>2</v>
      </c>
      <c r="C13" s="582">
        <v>3</v>
      </c>
      <c r="D13" s="582">
        <v>4</v>
      </c>
      <c r="E13" s="582">
        <v>5</v>
      </c>
      <c r="F13" s="582">
        <v>7</v>
      </c>
      <c r="G13" s="582">
        <v>8</v>
      </c>
      <c r="H13" s="582">
        <v>9</v>
      </c>
      <c r="I13" s="582">
        <v>11</v>
      </c>
      <c r="J13" s="582">
        <v>12</v>
      </c>
      <c r="K13" s="582">
        <v>13</v>
      </c>
      <c r="L13" s="582">
        <v>15</v>
      </c>
      <c r="M13" s="582">
        <v>16</v>
      </c>
      <c r="N13" s="582">
        <v>17</v>
      </c>
      <c r="O13" s="582">
        <v>19</v>
      </c>
      <c r="P13" s="582">
        <v>20</v>
      </c>
      <c r="Q13" s="582">
        <v>21</v>
      </c>
      <c r="R13" s="582">
        <v>23</v>
      </c>
      <c r="S13" s="582">
        <v>24</v>
      </c>
      <c r="T13" s="582">
        <v>25</v>
      </c>
      <c r="U13" s="582">
        <v>27</v>
      </c>
      <c r="V13" s="582">
        <v>28</v>
      </c>
      <c r="W13" s="582">
        <v>29</v>
      </c>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160"/>
      <c r="EV13" s="160"/>
      <c r="EW13" s="160"/>
      <c r="EX13" s="160"/>
      <c r="EY13" s="160"/>
      <c r="EZ13" s="160"/>
      <c r="FA13" s="160"/>
      <c r="FB13" s="160"/>
      <c r="FC13" s="160"/>
      <c r="FD13" s="160"/>
      <c r="FE13" s="160"/>
      <c r="FF13" s="160"/>
      <c r="FG13" s="160"/>
      <c r="FH13" s="160"/>
      <c r="FI13" s="160"/>
      <c r="FJ13" s="160"/>
      <c r="FK13" s="160"/>
      <c r="FL13" s="160"/>
      <c r="FM13" s="160"/>
      <c r="FN13" s="160"/>
      <c r="FO13" s="160"/>
      <c r="FP13" s="160"/>
      <c r="FQ13" s="160"/>
      <c r="FR13" s="160"/>
      <c r="FS13" s="160"/>
      <c r="FT13" s="160"/>
      <c r="FU13" s="160"/>
      <c r="FV13" s="160"/>
      <c r="FW13" s="160"/>
      <c r="FX13" s="160"/>
      <c r="FY13" s="160"/>
      <c r="FZ13" s="160"/>
      <c r="GA13" s="160"/>
      <c r="GB13" s="160"/>
      <c r="GC13" s="160"/>
      <c r="GD13" s="160"/>
      <c r="GE13" s="160"/>
      <c r="GF13" s="160"/>
      <c r="GG13" s="160"/>
      <c r="GH13" s="160"/>
      <c r="GI13" s="160"/>
      <c r="GJ13" s="160"/>
      <c r="GK13" s="160"/>
      <c r="GL13" s="160"/>
      <c r="GM13" s="160"/>
      <c r="GN13" s="160"/>
      <c r="GO13" s="160"/>
      <c r="GP13" s="160"/>
      <c r="GQ13" s="160"/>
      <c r="GR13" s="160"/>
      <c r="GS13" s="160"/>
      <c r="GT13" s="160"/>
      <c r="GU13" s="160"/>
      <c r="GV13" s="160"/>
      <c r="GW13" s="160"/>
      <c r="GX13" s="160"/>
      <c r="GY13" s="160"/>
      <c r="GZ13" s="160"/>
      <c r="HA13" s="160"/>
      <c r="HB13" s="160"/>
      <c r="HC13" s="160"/>
      <c r="HD13" s="160"/>
      <c r="HE13" s="160"/>
      <c r="HF13" s="160"/>
      <c r="HG13" s="160"/>
      <c r="HH13" s="160"/>
      <c r="HI13" s="160"/>
      <c r="HJ13" s="160"/>
      <c r="HK13" s="160"/>
      <c r="HL13" s="160"/>
      <c r="HM13" s="160"/>
      <c r="HN13" s="160"/>
      <c r="HO13" s="160"/>
      <c r="HP13" s="160"/>
      <c r="HQ13" s="160"/>
      <c r="HR13" s="160"/>
      <c r="HS13" s="160"/>
      <c r="HT13" s="160"/>
      <c r="HU13" s="160"/>
      <c r="HV13" s="160"/>
      <c r="HW13" s="160"/>
      <c r="HX13" s="160"/>
      <c r="HY13" s="160"/>
      <c r="HZ13" s="160"/>
      <c r="IA13" s="160"/>
      <c r="IB13" s="160"/>
      <c r="IC13" s="160"/>
      <c r="ID13" s="160"/>
      <c r="IE13" s="160"/>
      <c r="IF13" s="160"/>
      <c r="IG13" s="160"/>
      <c r="IH13" s="160"/>
      <c r="II13" s="160"/>
      <c r="IJ13" s="160"/>
      <c r="IK13" s="160"/>
      <c r="IL13" s="160"/>
      <c r="IM13" s="160"/>
      <c r="IN13" s="160"/>
      <c r="IO13" s="160"/>
    </row>
    <row r="14" spans="1:249" ht="12.75" customHeight="1">
      <c r="A14" s="1128" t="s">
        <v>244</v>
      </c>
      <c r="B14" s="1129"/>
      <c r="C14" s="156"/>
      <c r="D14" s="156"/>
      <c r="E14" s="156"/>
      <c r="F14" s="156"/>
      <c r="G14" s="156"/>
      <c r="H14" s="156"/>
      <c r="I14" s="156"/>
      <c r="J14" s="156"/>
      <c r="K14" s="156"/>
      <c r="L14" s="156"/>
      <c r="M14" s="156"/>
      <c r="N14" s="156"/>
      <c r="O14" s="156"/>
      <c r="P14" s="156"/>
      <c r="Q14" s="156"/>
      <c r="R14" s="156"/>
      <c r="S14" s="156"/>
      <c r="T14" s="156"/>
      <c r="U14" s="161"/>
      <c r="V14" s="162"/>
      <c r="W14" s="162"/>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c r="GJ14" s="160"/>
      <c r="GK14" s="160"/>
      <c r="GL14" s="160"/>
      <c r="GM14" s="160"/>
      <c r="GN14" s="160"/>
      <c r="GO14" s="160"/>
      <c r="GP14" s="160"/>
      <c r="GQ14" s="160"/>
      <c r="GR14" s="160"/>
      <c r="GS14" s="160"/>
      <c r="GT14" s="160"/>
      <c r="GU14" s="160"/>
      <c r="GV14" s="160"/>
      <c r="GW14" s="160"/>
      <c r="GX14" s="160"/>
      <c r="GY14" s="160"/>
      <c r="GZ14" s="160"/>
      <c r="HA14" s="160"/>
      <c r="HB14" s="160"/>
      <c r="HC14" s="160"/>
      <c r="HD14" s="160"/>
      <c r="HE14" s="160"/>
      <c r="HF14" s="160"/>
      <c r="HG14" s="160"/>
      <c r="HH14" s="160"/>
      <c r="HI14" s="160"/>
      <c r="HJ14" s="160"/>
      <c r="HK14" s="160"/>
      <c r="HL14" s="160"/>
      <c r="HM14" s="160"/>
      <c r="HN14" s="160"/>
      <c r="HO14" s="160"/>
      <c r="HP14" s="160"/>
      <c r="HQ14" s="160"/>
      <c r="HR14" s="160"/>
      <c r="HS14" s="160"/>
      <c r="HT14" s="160"/>
      <c r="HU14" s="160"/>
      <c r="HV14" s="160"/>
      <c r="HW14" s="160"/>
      <c r="HX14" s="160"/>
      <c r="HY14" s="160"/>
      <c r="HZ14" s="160"/>
      <c r="IA14" s="160"/>
      <c r="IB14" s="160"/>
      <c r="IC14" s="160"/>
      <c r="ID14" s="160"/>
      <c r="IE14" s="160"/>
      <c r="IF14" s="160"/>
      <c r="IG14" s="160"/>
      <c r="IH14" s="160"/>
      <c r="II14" s="160"/>
      <c r="IJ14" s="160"/>
      <c r="IK14" s="160"/>
      <c r="IL14" s="160"/>
      <c r="IM14" s="160"/>
      <c r="IN14" s="160"/>
      <c r="IO14" s="160"/>
    </row>
    <row r="15" spans="1:249" ht="24.9" customHeight="1">
      <c r="A15" s="163">
        <v>1</v>
      </c>
      <c r="B15" s="164" t="s">
        <v>122</v>
      </c>
      <c r="C15" s="390">
        <v>1179.95</v>
      </c>
      <c r="D15" s="390">
        <v>385.78</v>
      </c>
      <c r="E15" s="390">
        <v>27.08</v>
      </c>
      <c r="F15" s="390">
        <v>0</v>
      </c>
      <c r="G15" s="390">
        <v>0</v>
      </c>
      <c r="H15" s="390">
        <v>0</v>
      </c>
      <c r="I15" s="390">
        <f>C15+F15</f>
        <v>1179.95</v>
      </c>
      <c r="J15" s="390">
        <f>D15+G15</f>
        <v>385.78</v>
      </c>
      <c r="K15" s="390">
        <f>E15+H15</f>
        <v>27.08</v>
      </c>
      <c r="L15" s="390">
        <v>1484.36</v>
      </c>
      <c r="M15" s="390">
        <v>485.3</v>
      </c>
      <c r="N15" s="390">
        <v>34.06</v>
      </c>
      <c r="O15" s="390">
        <v>0</v>
      </c>
      <c r="P15" s="390">
        <v>0</v>
      </c>
      <c r="Q15" s="390">
        <v>0</v>
      </c>
      <c r="R15" s="390">
        <f>L15+O15</f>
        <v>1484.36</v>
      </c>
      <c r="S15" s="390">
        <f>M15+P15</f>
        <v>485.3</v>
      </c>
      <c r="T15" s="390">
        <f>N15+Q15</f>
        <v>34.06</v>
      </c>
      <c r="U15" s="390">
        <f>I15+R15</f>
        <v>2664.31</v>
      </c>
      <c r="V15" s="390">
        <f>J15+S15</f>
        <v>871.07999999999993</v>
      </c>
      <c r="W15" s="390">
        <f>K15+T15</f>
        <v>61.14</v>
      </c>
      <c r="X15" s="612"/>
    </row>
    <row r="16" spans="1:249" ht="24.9" customHeight="1">
      <c r="A16" s="163">
        <v>2</v>
      </c>
      <c r="B16" s="166" t="s">
        <v>489</v>
      </c>
      <c r="C16" s="390">
        <v>10422.92</v>
      </c>
      <c r="D16" s="390">
        <v>3407.71</v>
      </c>
      <c r="E16" s="390">
        <v>239.19</v>
      </c>
      <c r="F16" s="390">
        <v>6961.73</v>
      </c>
      <c r="G16" s="390">
        <v>2276.09</v>
      </c>
      <c r="H16" s="390">
        <v>159.76</v>
      </c>
      <c r="I16" s="390">
        <f t="shared" ref="I16:I18" si="0">C16+F16</f>
        <v>17384.650000000001</v>
      </c>
      <c r="J16" s="390">
        <f t="shared" ref="J16:J18" si="1">D16+G16</f>
        <v>5683.8</v>
      </c>
      <c r="K16" s="390">
        <f t="shared" ref="K16:K18" si="2">E16+H16</f>
        <v>398.95</v>
      </c>
      <c r="L16" s="390">
        <v>13095.38</v>
      </c>
      <c r="M16" s="390">
        <v>4281.45</v>
      </c>
      <c r="N16" s="390">
        <v>300.51</v>
      </c>
      <c r="O16" s="390">
        <v>8708.27</v>
      </c>
      <c r="P16" s="390">
        <v>2847.11</v>
      </c>
      <c r="Q16" s="390">
        <v>199.84</v>
      </c>
      <c r="R16" s="390">
        <f t="shared" ref="R16:R19" si="3">L16+O16</f>
        <v>21803.65</v>
      </c>
      <c r="S16" s="390">
        <f t="shared" ref="S16:S19" si="4">M16+P16</f>
        <v>7128.5599999999995</v>
      </c>
      <c r="T16" s="390">
        <f t="shared" ref="T16:T19" si="5">N16+Q16</f>
        <v>500.35</v>
      </c>
      <c r="U16" s="390">
        <f t="shared" ref="U16:U19" si="6">I16+R16</f>
        <v>39188.300000000003</v>
      </c>
      <c r="V16" s="390">
        <f t="shared" ref="V16:V19" si="7">J16+S16</f>
        <v>12812.36</v>
      </c>
      <c r="W16" s="390">
        <f t="shared" ref="W16:W19" si="8">K16+T16</f>
        <v>899.3</v>
      </c>
      <c r="X16" s="612"/>
      <c r="Y16" s="612"/>
    </row>
    <row r="17" spans="1:25" ht="24.9" customHeight="1">
      <c r="A17" s="163">
        <v>3</v>
      </c>
      <c r="B17" s="166" t="s">
        <v>126</v>
      </c>
      <c r="C17" s="390">
        <v>3610.29</v>
      </c>
      <c r="D17" s="390">
        <v>1180.3599999999999</v>
      </c>
      <c r="E17" s="390">
        <v>82.85</v>
      </c>
      <c r="F17" s="390">
        <v>2406.86</v>
      </c>
      <c r="G17" s="390">
        <v>786.91</v>
      </c>
      <c r="H17" s="390">
        <v>55.23</v>
      </c>
      <c r="I17" s="390">
        <f t="shared" si="0"/>
        <v>6017.15</v>
      </c>
      <c r="J17" s="390">
        <f t="shared" si="1"/>
        <v>1967.27</v>
      </c>
      <c r="K17" s="390">
        <f t="shared" si="2"/>
        <v>138.07999999999998</v>
      </c>
      <c r="L17" s="390">
        <v>2084.83</v>
      </c>
      <c r="M17" s="390">
        <v>681.62</v>
      </c>
      <c r="N17" s="390">
        <v>47.84</v>
      </c>
      <c r="O17" s="390">
        <v>1389.89</v>
      </c>
      <c r="P17" s="390">
        <v>454.41</v>
      </c>
      <c r="Q17" s="390">
        <v>31.9</v>
      </c>
      <c r="R17" s="390">
        <f t="shared" si="3"/>
        <v>3474.7200000000003</v>
      </c>
      <c r="S17" s="390">
        <f t="shared" si="4"/>
        <v>1136.03</v>
      </c>
      <c r="T17" s="390">
        <f t="shared" si="5"/>
        <v>79.740000000000009</v>
      </c>
      <c r="U17" s="390">
        <f t="shared" si="6"/>
        <v>9491.869999999999</v>
      </c>
      <c r="V17" s="390">
        <f t="shared" si="7"/>
        <v>3103.3</v>
      </c>
      <c r="W17" s="390">
        <f t="shared" si="8"/>
        <v>217.82</v>
      </c>
      <c r="X17" s="612"/>
      <c r="Y17" s="612"/>
    </row>
    <row r="18" spans="1:25" ht="24.9" customHeight="1">
      <c r="A18" s="163">
        <v>4</v>
      </c>
      <c r="B18" s="166" t="s">
        <v>124</v>
      </c>
      <c r="C18" s="390">
        <v>294.99</v>
      </c>
      <c r="D18" s="390">
        <v>96.44</v>
      </c>
      <c r="E18" s="390">
        <v>6.77</v>
      </c>
      <c r="F18" s="390">
        <v>0</v>
      </c>
      <c r="G18" s="390">
        <v>0</v>
      </c>
      <c r="H18" s="390">
        <v>0</v>
      </c>
      <c r="I18" s="390">
        <f t="shared" si="0"/>
        <v>294.99</v>
      </c>
      <c r="J18" s="390">
        <f t="shared" si="1"/>
        <v>96.44</v>
      </c>
      <c r="K18" s="390">
        <f t="shared" si="2"/>
        <v>6.77</v>
      </c>
      <c r="L18" s="390">
        <v>371.09</v>
      </c>
      <c r="M18" s="390">
        <v>121.33</v>
      </c>
      <c r="N18" s="390">
        <v>8.52</v>
      </c>
      <c r="O18" s="390">
        <v>0</v>
      </c>
      <c r="P18" s="390">
        <v>0</v>
      </c>
      <c r="Q18" s="390">
        <v>0</v>
      </c>
      <c r="R18" s="390">
        <f t="shared" si="3"/>
        <v>371.09</v>
      </c>
      <c r="S18" s="390">
        <f t="shared" si="4"/>
        <v>121.33</v>
      </c>
      <c r="T18" s="390">
        <f t="shared" si="5"/>
        <v>8.52</v>
      </c>
      <c r="U18" s="390">
        <f t="shared" si="6"/>
        <v>666.07999999999993</v>
      </c>
      <c r="V18" s="390">
        <f t="shared" si="7"/>
        <v>217.76999999999998</v>
      </c>
      <c r="W18" s="390">
        <f t="shared" si="8"/>
        <v>15.29</v>
      </c>
      <c r="X18" s="612"/>
    </row>
    <row r="19" spans="1:25" ht="24.9" customHeight="1">
      <c r="A19" s="163">
        <v>5</v>
      </c>
      <c r="B19" s="164" t="s">
        <v>125</v>
      </c>
      <c r="C19" s="390">
        <v>279.14999999999998</v>
      </c>
      <c r="D19" s="390">
        <v>91.27</v>
      </c>
      <c r="E19" s="390">
        <v>6.41</v>
      </c>
      <c r="F19" s="390">
        <v>0</v>
      </c>
      <c r="G19" s="390">
        <v>0</v>
      </c>
      <c r="H19" s="390">
        <v>0</v>
      </c>
      <c r="I19" s="390">
        <f t="shared" ref="I19" si="9">C19+F19</f>
        <v>279.14999999999998</v>
      </c>
      <c r="J19" s="390">
        <f t="shared" ref="J19" si="10">D19+G19</f>
        <v>91.27</v>
      </c>
      <c r="K19" s="390">
        <f t="shared" ref="K19" si="11">E19+H19</f>
        <v>6.41</v>
      </c>
      <c r="L19" s="390">
        <v>306.64</v>
      </c>
      <c r="M19" s="390">
        <v>100.25</v>
      </c>
      <c r="N19" s="390">
        <v>7.04</v>
      </c>
      <c r="O19" s="390">
        <v>0</v>
      </c>
      <c r="P19" s="390">
        <v>0</v>
      </c>
      <c r="Q19" s="390">
        <v>0</v>
      </c>
      <c r="R19" s="390">
        <f t="shared" si="3"/>
        <v>306.64</v>
      </c>
      <c r="S19" s="390">
        <f t="shared" si="4"/>
        <v>100.25</v>
      </c>
      <c r="T19" s="390">
        <f t="shared" si="5"/>
        <v>7.04</v>
      </c>
      <c r="U19" s="390">
        <f t="shared" si="6"/>
        <v>585.79</v>
      </c>
      <c r="V19" s="390">
        <f t="shared" si="7"/>
        <v>191.51999999999998</v>
      </c>
      <c r="W19" s="390">
        <f t="shared" si="8"/>
        <v>13.45</v>
      </c>
      <c r="X19" s="612"/>
    </row>
    <row r="20" spans="1:25" ht="24.9" customHeight="1">
      <c r="A20" s="1128" t="s">
        <v>245</v>
      </c>
      <c r="B20" s="1129"/>
      <c r="C20" s="390"/>
      <c r="D20" s="390"/>
      <c r="E20" s="390"/>
      <c r="F20" s="390"/>
      <c r="G20" s="390"/>
      <c r="H20" s="390"/>
      <c r="I20" s="390"/>
      <c r="J20" s="390"/>
      <c r="K20" s="390"/>
      <c r="L20" s="390"/>
      <c r="M20" s="390"/>
      <c r="N20" s="390"/>
      <c r="O20" s="390"/>
      <c r="P20" s="390"/>
      <c r="Q20" s="390"/>
      <c r="R20" s="390"/>
      <c r="S20" s="390"/>
      <c r="T20" s="390"/>
      <c r="U20" s="390"/>
      <c r="V20" s="390"/>
      <c r="W20" s="390"/>
    </row>
    <row r="21" spans="1:25" ht="24.9" customHeight="1">
      <c r="A21" s="163">
        <v>6</v>
      </c>
      <c r="B21" s="164" t="s">
        <v>127</v>
      </c>
      <c r="C21" s="165">
        <v>0</v>
      </c>
      <c r="D21" s="165">
        <v>0</v>
      </c>
      <c r="E21" s="165">
        <v>0</v>
      </c>
      <c r="F21" s="165">
        <v>0</v>
      </c>
      <c r="G21" s="165">
        <v>0</v>
      </c>
      <c r="H21" s="165">
        <v>0</v>
      </c>
      <c r="I21" s="165">
        <v>0</v>
      </c>
      <c r="J21" s="165">
        <v>0</v>
      </c>
      <c r="K21" s="165">
        <v>0</v>
      </c>
      <c r="L21" s="165">
        <v>0</v>
      </c>
      <c r="M21" s="165">
        <v>0</v>
      </c>
      <c r="N21" s="165">
        <v>0</v>
      </c>
      <c r="O21" s="165">
        <v>0</v>
      </c>
      <c r="P21" s="165">
        <v>0</v>
      </c>
      <c r="Q21" s="165">
        <v>0</v>
      </c>
      <c r="R21" s="165">
        <v>0</v>
      </c>
      <c r="S21" s="165">
        <v>0</v>
      </c>
      <c r="T21" s="165">
        <v>0</v>
      </c>
      <c r="U21" s="390">
        <v>0</v>
      </c>
      <c r="V21" s="390">
        <v>0</v>
      </c>
      <c r="W21" s="165">
        <v>0</v>
      </c>
    </row>
    <row r="22" spans="1:25" ht="24.9" customHeight="1">
      <c r="A22" s="163">
        <v>7</v>
      </c>
      <c r="B22" s="164" t="s">
        <v>128</v>
      </c>
      <c r="C22" s="165">
        <v>0</v>
      </c>
      <c r="D22" s="165">
        <v>0</v>
      </c>
      <c r="E22" s="165">
        <v>0</v>
      </c>
      <c r="F22" s="165">
        <v>0</v>
      </c>
      <c r="G22" s="165">
        <v>0</v>
      </c>
      <c r="H22" s="165">
        <v>0</v>
      </c>
      <c r="I22" s="165">
        <v>0</v>
      </c>
      <c r="J22" s="165">
        <v>0</v>
      </c>
      <c r="K22" s="165">
        <v>0</v>
      </c>
      <c r="L22" s="165">
        <v>0</v>
      </c>
      <c r="M22" s="165">
        <v>0</v>
      </c>
      <c r="N22" s="165">
        <v>0</v>
      </c>
      <c r="O22" s="165">
        <v>0</v>
      </c>
      <c r="P22" s="165">
        <v>0</v>
      </c>
      <c r="Q22" s="165">
        <v>0</v>
      </c>
      <c r="R22" s="165">
        <v>0</v>
      </c>
      <c r="S22" s="165">
        <v>0</v>
      </c>
      <c r="T22" s="165">
        <v>0</v>
      </c>
      <c r="U22" s="390">
        <v>0</v>
      </c>
      <c r="V22" s="390">
        <v>0</v>
      </c>
      <c r="W22" s="165">
        <v>0</v>
      </c>
    </row>
    <row r="23" spans="1:25" ht="24.9" customHeight="1">
      <c r="A23" s="167" t="s">
        <v>7</v>
      </c>
      <c r="B23" s="168"/>
      <c r="C23" s="165"/>
      <c r="D23" s="165"/>
      <c r="E23" s="165"/>
      <c r="F23" s="165"/>
      <c r="G23" s="165"/>
      <c r="H23" s="165"/>
      <c r="I23" s="165"/>
      <c r="J23" s="165"/>
      <c r="K23" s="165"/>
      <c r="L23" s="165"/>
      <c r="M23" s="165"/>
      <c r="N23" s="165"/>
      <c r="O23" s="165"/>
      <c r="P23" s="165"/>
      <c r="Q23" s="165"/>
      <c r="R23" s="165"/>
      <c r="S23" s="165"/>
      <c r="T23" s="165"/>
      <c r="U23" s="390"/>
      <c r="V23" s="390"/>
      <c r="W23" s="165"/>
    </row>
    <row r="24" spans="1:25" ht="24.9" customHeight="1">
      <c r="A24" s="167" t="s">
        <v>7</v>
      </c>
      <c r="B24" s="168"/>
      <c r="C24" s="165"/>
      <c r="D24" s="165"/>
      <c r="E24" s="165"/>
      <c r="F24" s="165"/>
      <c r="G24" s="165"/>
      <c r="H24" s="165"/>
      <c r="I24" s="165"/>
      <c r="J24" s="165"/>
      <c r="K24" s="165"/>
      <c r="L24" s="165"/>
      <c r="M24" s="165"/>
      <c r="N24" s="165"/>
      <c r="O24" s="165"/>
      <c r="P24" s="165"/>
      <c r="Q24" s="165"/>
      <c r="R24" s="165"/>
      <c r="S24" s="165"/>
      <c r="T24" s="165"/>
      <c r="U24" s="390"/>
      <c r="V24" s="390"/>
      <c r="W24" s="165"/>
    </row>
    <row r="25" spans="1:25" ht="24.9" customHeight="1">
      <c r="A25" s="163" t="s">
        <v>15</v>
      </c>
      <c r="B25" s="164"/>
      <c r="C25" s="446">
        <f>SUM(C15:C24)</f>
        <v>15787.3</v>
      </c>
      <c r="D25" s="446">
        <f t="shared" ref="D25:H25" si="12">SUM(D15:D24)</f>
        <v>5161.5599999999995</v>
      </c>
      <c r="E25" s="446">
        <f t="shared" si="12"/>
        <v>362.3</v>
      </c>
      <c r="F25" s="446">
        <f t="shared" si="12"/>
        <v>9368.59</v>
      </c>
      <c r="G25" s="446">
        <f t="shared" si="12"/>
        <v>3063</v>
      </c>
      <c r="H25" s="446">
        <f t="shared" si="12"/>
        <v>214.98999999999998</v>
      </c>
      <c r="I25" s="446">
        <f>SUM(I15:I24)</f>
        <v>25155.890000000003</v>
      </c>
      <c r="J25" s="446">
        <f t="shared" ref="J25:L25" si="13">SUM(J15:J24)</f>
        <v>8224.56</v>
      </c>
      <c r="K25" s="446">
        <f t="shared" si="13"/>
        <v>577.28999999999985</v>
      </c>
      <c r="L25" s="446">
        <f t="shared" si="13"/>
        <v>17342.3</v>
      </c>
      <c r="M25" s="446">
        <f t="shared" ref="M25" si="14">SUM(M15:M24)</f>
        <v>5669.95</v>
      </c>
      <c r="N25" s="446">
        <f t="shared" ref="N25:O25" si="15">SUM(N15:N24)</f>
        <v>397.96999999999997</v>
      </c>
      <c r="O25" s="446">
        <f t="shared" si="15"/>
        <v>10098.16</v>
      </c>
      <c r="P25" s="446">
        <f t="shared" ref="P25" si="16">SUM(P15:P24)</f>
        <v>3301.52</v>
      </c>
      <c r="Q25" s="446">
        <f t="shared" ref="Q25:R25" si="17">SUM(Q15:Q24)</f>
        <v>231.74</v>
      </c>
      <c r="R25" s="446">
        <f t="shared" si="17"/>
        <v>27440.460000000003</v>
      </c>
      <c r="S25" s="446">
        <f t="shared" ref="S25" si="18">SUM(S15:S24)</f>
        <v>8971.4699999999993</v>
      </c>
      <c r="T25" s="446">
        <f t="shared" ref="T25" si="19">SUM(T15:T24)</f>
        <v>629.71</v>
      </c>
      <c r="U25" s="446">
        <f t="shared" ref="U25" si="20">I25+R25</f>
        <v>52596.350000000006</v>
      </c>
      <c r="V25" s="446">
        <f t="shared" ref="V25" si="21">J25+S25</f>
        <v>17196.03</v>
      </c>
      <c r="W25" s="446">
        <f t="shared" ref="W25" si="22">K25+T25</f>
        <v>1207</v>
      </c>
      <c r="X25" s="612"/>
      <c r="Y25" s="612"/>
    </row>
    <row r="26" spans="1:25" ht="24.9" customHeight="1">
      <c r="A26" s="496"/>
      <c r="B26" s="497"/>
      <c r="C26" s="498"/>
      <c r="D26" s="498"/>
      <c r="E26" s="498"/>
      <c r="F26" s="498"/>
      <c r="G26" s="498"/>
      <c r="H26" s="498"/>
      <c r="I26" s="498"/>
      <c r="J26" s="498"/>
      <c r="K26" s="498"/>
      <c r="L26" s="498"/>
      <c r="M26" s="498"/>
      <c r="N26" s="498"/>
      <c r="O26" s="498"/>
      <c r="P26" s="498"/>
      <c r="Q26" s="498"/>
      <c r="R26" s="498"/>
      <c r="S26" s="498"/>
      <c r="T26" s="498"/>
      <c r="U26" s="498"/>
      <c r="V26" s="498"/>
      <c r="W26" s="498"/>
    </row>
    <row r="27" spans="1:25" ht="15">
      <c r="S27" s="1134" t="s">
        <v>1026</v>
      </c>
      <c r="T27" s="1134"/>
      <c r="U27" s="1134"/>
      <c r="V27" s="1134"/>
      <c r="W27" s="1134"/>
    </row>
    <row r="28" spans="1:25" ht="15.6">
      <c r="A28" s="169"/>
      <c r="B28" s="169"/>
      <c r="C28" s="169"/>
      <c r="D28" s="169"/>
      <c r="E28" s="169"/>
      <c r="F28" s="169"/>
      <c r="G28" s="169"/>
      <c r="H28" s="169"/>
      <c r="I28" s="169"/>
      <c r="J28" s="169"/>
      <c r="K28" s="169"/>
      <c r="L28" s="169"/>
      <c r="M28" s="169"/>
      <c r="N28" s="169"/>
      <c r="R28" s="456"/>
      <c r="S28" s="1135" t="s">
        <v>1008</v>
      </c>
      <c r="T28" s="1135"/>
      <c r="U28" s="1135"/>
      <c r="V28" s="1135"/>
      <c r="W28" s="1135"/>
    </row>
    <row r="29" spans="1:25" ht="15.6">
      <c r="A29" s="456"/>
      <c r="B29" s="456"/>
      <c r="C29" s="456"/>
      <c r="D29" s="456"/>
      <c r="E29" s="456"/>
      <c r="F29" s="456"/>
      <c r="G29" s="456"/>
      <c r="H29" s="456"/>
      <c r="I29" s="456"/>
      <c r="J29" s="456"/>
      <c r="K29" s="456"/>
      <c r="L29" s="456"/>
      <c r="M29" s="456"/>
      <c r="N29" s="456"/>
      <c r="O29" s="456"/>
      <c r="P29" s="456"/>
      <c r="Q29" s="1135" t="s">
        <v>1025</v>
      </c>
      <c r="R29" s="1135"/>
      <c r="S29" s="456"/>
      <c r="T29" s="456"/>
      <c r="U29" s="456"/>
    </row>
    <row r="30" spans="1:25" ht="15.6">
      <c r="A30" s="456"/>
      <c r="B30" s="456"/>
      <c r="C30" s="456"/>
      <c r="D30" s="456"/>
      <c r="E30" s="456"/>
      <c r="F30" s="456"/>
      <c r="G30" s="456"/>
      <c r="H30" s="456"/>
      <c r="I30" s="456"/>
      <c r="J30" s="456"/>
      <c r="K30" s="456"/>
      <c r="L30" s="456"/>
      <c r="M30" s="456"/>
      <c r="N30" s="456"/>
      <c r="O30" s="456"/>
      <c r="P30" s="456"/>
      <c r="Q30" s="456"/>
      <c r="R30" s="456"/>
      <c r="S30" s="456"/>
      <c r="T30" s="456"/>
      <c r="U30" s="456"/>
    </row>
    <row r="31" spans="1:25" ht="15">
      <c r="R31" s="457"/>
      <c r="S31" s="1134" t="s">
        <v>1027</v>
      </c>
      <c r="T31" s="1134"/>
      <c r="U31" s="1134"/>
      <c r="V31" s="1134"/>
      <c r="W31" s="1134"/>
    </row>
  </sheetData>
  <mergeCells count="22">
    <mergeCell ref="S27:W27"/>
    <mergeCell ref="S31:W31"/>
    <mergeCell ref="Q29:R29"/>
    <mergeCell ref="C10:K10"/>
    <mergeCell ref="L10:T10"/>
    <mergeCell ref="U10:W11"/>
    <mergeCell ref="R11:T11"/>
    <mergeCell ref="S28:W28"/>
    <mergeCell ref="A20:B20"/>
    <mergeCell ref="A14:B14"/>
    <mergeCell ref="A10:A12"/>
    <mergeCell ref="B10:B12"/>
    <mergeCell ref="V9:W9"/>
    <mergeCell ref="O1:U1"/>
    <mergeCell ref="B4:U4"/>
    <mergeCell ref="B6:U6"/>
    <mergeCell ref="A8:B8"/>
    <mergeCell ref="C11:E11"/>
    <mergeCell ref="F11:H11"/>
    <mergeCell ref="I11:K11"/>
    <mergeCell ref="L11:N11"/>
    <mergeCell ref="O11:Q11"/>
  </mergeCells>
  <printOptions horizontalCentered="1"/>
  <pageMargins left="0.70866141732283472" right="0.70866141732283472" top="0.23622047244094491" bottom="0" header="0.31496062992125984" footer="0.31496062992125984"/>
  <pageSetup paperSize="9" scale="65" orientation="landscape" r:id="rId1"/>
  <colBreaks count="1" manualBreakCount="1">
    <brk id="23"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zoomScaleSheetLayoutView="78" workbookViewId="0">
      <selection activeCell="N8" sqref="N8"/>
    </sheetView>
  </sheetViews>
  <sheetFormatPr defaultColWidth="9.109375" defaultRowHeight="13.2"/>
  <cols>
    <col min="1" max="1" width="6" style="146" customWidth="1"/>
    <col min="2" max="2" width="17.109375" style="146" customWidth="1"/>
    <col min="3" max="3" width="11" style="146" customWidth="1"/>
    <col min="4" max="4" width="10" style="146" customWidth="1"/>
    <col min="5" max="5" width="11.88671875" style="146" customWidth="1"/>
    <col min="6" max="6" width="12.109375" style="146" customWidth="1"/>
    <col min="7" max="7" width="13.33203125" style="146" customWidth="1"/>
    <col min="8" max="8" width="14.5546875" style="146" customWidth="1"/>
    <col min="9" max="9" width="12.6640625" style="146" customWidth="1"/>
    <col min="10" max="10" width="14" style="146" customWidth="1"/>
    <col min="11" max="11" width="10.88671875" style="146" customWidth="1"/>
    <col min="12" max="12" width="10.6640625" style="146" customWidth="1"/>
    <col min="13" max="16384" width="9.109375" style="146"/>
  </cols>
  <sheetData>
    <row r="1" spans="1:16" s="74" customFormat="1">
      <c r="E1" s="1155"/>
      <c r="F1" s="1155"/>
      <c r="G1" s="1155"/>
      <c r="H1" s="1155"/>
      <c r="I1" s="1155"/>
      <c r="J1" s="291" t="s">
        <v>767</v>
      </c>
    </row>
    <row r="2" spans="1:16" s="74" customFormat="1" ht="15">
      <c r="A2" s="757" t="s">
        <v>0</v>
      </c>
      <c r="B2" s="757"/>
      <c r="C2" s="757"/>
      <c r="D2" s="757"/>
      <c r="E2" s="757"/>
      <c r="F2" s="757"/>
      <c r="G2" s="757"/>
      <c r="H2" s="757"/>
      <c r="I2" s="757"/>
      <c r="J2" s="757"/>
    </row>
    <row r="3" spans="1:16" s="74" customFormat="1" ht="21">
      <c r="A3" s="770" t="s">
        <v>652</v>
      </c>
      <c r="B3" s="770"/>
      <c r="C3" s="770"/>
      <c r="D3" s="770"/>
      <c r="E3" s="770"/>
      <c r="F3" s="770"/>
      <c r="G3" s="770"/>
      <c r="H3" s="770"/>
      <c r="I3" s="770"/>
      <c r="J3" s="770"/>
    </row>
    <row r="4" spans="1:16" s="74" customFormat="1" ht="14.25" customHeight="1"/>
    <row r="5" spans="1:16" ht="19.5" customHeight="1">
      <c r="A5" s="1158" t="s">
        <v>768</v>
      </c>
      <c r="B5" s="1158"/>
      <c r="C5" s="1158"/>
      <c r="D5" s="1158"/>
      <c r="E5" s="1158"/>
      <c r="F5" s="1158"/>
      <c r="G5" s="1158"/>
      <c r="H5" s="1158"/>
      <c r="I5" s="1158"/>
      <c r="J5" s="1158"/>
      <c r="K5" s="1158"/>
      <c r="L5" s="1158"/>
    </row>
    <row r="6" spans="1:16" ht="13.5" customHeight="1">
      <c r="A6" s="292"/>
      <c r="B6" s="292"/>
      <c r="C6" s="292"/>
      <c r="D6" s="292"/>
      <c r="E6" s="292"/>
      <c r="F6" s="292"/>
      <c r="G6" s="292"/>
      <c r="H6" s="292"/>
      <c r="I6" s="292"/>
      <c r="J6" s="292"/>
    </row>
    <row r="7" spans="1:16" ht="0.75" customHeight="1"/>
    <row r="8" spans="1:16">
      <c r="A8" s="1156" t="s">
        <v>936</v>
      </c>
      <c r="B8" s="1156"/>
      <c r="C8" s="293"/>
      <c r="H8" s="1157" t="s">
        <v>984</v>
      </c>
      <c r="I8" s="1157"/>
      <c r="J8" s="1157"/>
    </row>
    <row r="9" spans="1:16" ht="22.5" customHeight="1">
      <c r="A9" s="961" t="s">
        <v>2</v>
      </c>
      <c r="B9" s="961" t="s">
        <v>32</v>
      </c>
      <c r="C9" s="969" t="s">
        <v>769</v>
      </c>
      <c r="D9" s="969"/>
      <c r="E9" s="969" t="s">
        <v>123</v>
      </c>
      <c r="F9" s="969"/>
      <c r="G9" s="969" t="s">
        <v>770</v>
      </c>
      <c r="H9" s="969"/>
      <c r="I9" s="969" t="s">
        <v>124</v>
      </c>
      <c r="J9" s="969"/>
      <c r="K9" s="969" t="s">
        <v>125</v>
      </c>
      <c r="L9" s="969"/>
      <c r="O9" s="295"/>
      <c r="P9" s="295"/>
    </row>
    <row r="10" spans="1:16" ht="53.25" customHeight="1">
      <c r="A10" s="961"/>
      <c r="B10" s="961"/>
      <c r="C10" s="547" t="s">
        <v>771</v>
      </c>
      <c r="D10" s="547" t="s">
        <v>772</v>
      </c>
      <c r="E10" s="547" t="s">
        <v>773</v>
      </c>
      <c r="F10" s="547" t="s">
        <v>774</v>
      </c>
      <c r="G10" s="547" t="s">
        <v>773</v>
      </c>
      <c r="H10" s="547" t="s">
        <v>774</v>
      </c>
      <c r="I10" s="547" t="s">
        <v>771</v>
      </c>
      <c r="J10" s="547" t="s">
        <v>772</v>
      </c>
      <c r="K10" s="547" t="s">
        <v>771</v>
      </c>
      <c r="L10" s="547" t="s">
        <v>772</v>
      </c>
    </row>
    <row r="11" spans="1:16">
      <c r="A11" s="290">
        <v>1</v>
      </c>
      <c r="B11" s="290">
        <v>2</v>
      </c>
      <c r="C11" s="290">
        <v>3</v>
      </c>
      <c r="D11" s="290">
        <v>4</v>
      </c>
      <c r="E11" s="290">
        <v>5</v>
      </c>
      <c r="F11" s="290">
        <v>6</v>
      </c>
      <c r="G11" s="290">
        <v>7</v>
      </c>
      <c r="H11" s="290">
        <v>8</v>
      </c>
      <c r="I11" s="290">
        <v>9</v>
      </c>
      <c r="J11" s="290">
        <v>10</v>
      </c>
      <c r="K11" s="290">
        <v>11</v>
      </c>
      <c r="L11" s="290">
        <v>12</v>
      </c>
    </row>
    <row r="12" spans="1:16">
      <c r="A12" s="302">
        <v>1</v>
      </c>
      <c r="B12" s="303" t="s">
        <v>820</v>
      </c>
      <c r="C12" s="1146" t="s">
        <v>853</v>
      </c>
      <c r="D12" s="1147"/>
      <c r="E12" s="1147"/>
      <c r="F12" s="1147"/>
      <c r="G12" s="1147"/>
      <c r="H12" s="1147"/>
      <c r="I12" s="1147"/>
      <c r="J12" s="1147"/>
      <c r="K12" s="1147"/>
      <c r="L12" s="1148"/>
    </row>
    <row r="13" spans="1:16">
      <c r="A13" s="302">
        <v>2</v>
      </c>
      <c r="B13" s="303" t="s">
        <v>821</v>
      </c>
      <c r="C13" s="1149"/>
      <c r="D13" s="1150"/>
      <c r="E13" s="1150"/>
      <c r="F13" s="1150"/>
      <c r="G13" s="1150"/>
      <c r="H13" s="1150"/>
      <c r="I13" s="1150"/>
      <c r="J13" s="1150"/>
      <c r="K13" s="1150"/>
      <c r="L13" s="1151"/>
    </row>
    <row r="14" spans="1:16">
      <c r="A14" s="302">
        <v>3</v>
      </c>
      <c r="B14" s="303" t="s">
        <v>822</v>
      </c>
      <c r="C14" s="1149"/>
      <c r="D14" s="1150"/>
      <c r="E14" s="1150"/>
      <c r="F14" s="1150"/>
      <c r="G14" s="1150"/>
      <c r="H14" s="1150"/>
      <c r="I14" s="1150"/>
      <c r="J14" s="1150"/>
      <c r="K14" s="1150"/>
      <c r="L14" s="1151"/>
    </row>
    <row r="15" spans="1:16">
      <c r="A15" s="302">
        <v>4</v>
      </c>
      <c r="B15" s="303" t="s">
        <v>823</v>
      </c>
      <c r="C15" s="1149"/>
      <c r="D15" s="1150"/>
      <c r="E15" s="1150"/>
      <c r="F15" s="1150"/>
      <c r="G15" s="1150"/>
      <c r="H15" s="1150"/>
      <c r="I15" s="1150"/>
      <c r="J15" s="1150"/>
      <c r="K15" s="1150"/>
      <c r="L15" s="1151"/>
    </row>
    <row r="16" spans="1:16">
      <c r="A16" s="302">
        <v>5</v>
      </c>
      <c r="B16" s="303" t="s">
        <v>824</v>
      </c>
      <c r="C16" s="1149"/>
      <c r="D16" s="1150"/>
      <c r="E16" s="1150"/>
      <c r="F16" s="1150"/>
      <c r="G16" s="1150"/>
      <c r="H16" s="1150"/>
      <c r="I16" s="1150"/>
      <c r="J16" s="1150"/>
      <c r="K16" s="1150"/>
      <c r="L16" s="1151"/>
    </row>
    <row r="17" spans="1:12">
      <c r="A17" s="302">
        <v>6</v>
      </c>
      <c r="B17" s="303" t="s">
        <v>825</v>
      </c>
      <c r="C17" s="1149"/>
      <c r="D17" s="1150"/>
      <c r="E17" s="1150"/>
      <c r="F17" s="1150"/>
      <c r="G17" s="1150"/>
      <c r="H17" s="1150"/>
      <c r="I17" s="1150"/>
      <c r="J17" s="1150"/>
      <c r="K17" s="1150"/>
      <c r="L17" s="1151"/>
    </row>
    <row r="18" spans="1:12">
      <c r="A18" s="302">
        <v>7</v>
      </c>
      <c r="B18" s="303" t="s">
        <v>826</v>
      </c>
      <c r="C18" s="1149"/>
      <c r="D18" s="1150"/>
      <c r="E18" s="1150"/>
      <c r="F18" s="1150"/>
      <c r="G18" s="1150"/>
      <c r="H18" s="1150"/>
      <c r="I18" s="1150"/>
      <c r="J18" s="1150"/>
      <c r="K18" s="1150"/>
      <c r="L18" s="1151"/>
    </row>
    <row r="19" spans="1:12">
      <c r="A19" s="302">
        <v>8</v>
      </c>
      <c r="B19" s="303" t="s">
        <v>827</v>
      </c>
      <c r="C19" s="1149"/>
      <c r="D19" s="1150"/>
      <c r="E19" s="1150"/>
      <c r="F19" s="1150"/>
      <c r="G19" s="1150"/>
      <c r="H19" s="1150"/>
      <c r="I19" s="1150"/>
      <c r="J19" s="1150"/>
      <c r="K19" s="1150"/>
      <c r="L19" s="1151"/>
    </row>
    <row r="20" spans="1:12">
      <c r="A20" s="302">
        <v>9</v>
      </c>
      <c r="B20" s="303" t="s">
        <v>828</v>
      </c>
      <c r="C20" s="1149"/>
      <c r="D20" s="1150"/>
      <c r="E20" s="1150"/>
      <c r="F20" s="1150"/>
      <c r="G20" s="1150"/>
      <c r="H20" s="1150"/>
      <c r="I20" s="1150"/>
      <c r="J20" s="1150"/>
      <c r="K20" s="1150"/>
      <c r="L20" s="1151"/>
    </row>
    <row r="21" spans="1:12">
      <c r="A21" s="302">
        <v>10</v>
      </c>
      <c r="B21" s="303" t="s">
        <v>829</v>
      </c>
      <c r="C21" s="1149"/>
      <c r="D21" s="1150"/>
      <c r="E21" s="1150"/>
      <c r="F21" s="1150"/>
      <c r="G21" s="1150"/>
      <c r="H21" s="1150"/>
      <c r="I21" s="1150"/>
      <c r="J21" s="1150"/>
      <c r="K21" s="1150"/>
      <c r="L21" s="1151"/>
    </row>
    <row r="22" spans="1:12">
      <c r="A22" s="302">
        <v>11</v>
      </c>
      <c r="B22" s="303" t="s">
        <v>830</v>
      </c>
      <c r="C22" s="1149"/>
      <c r="D22" s="1150"/>
      <c r="E22" s="1150"/>
      <c r="F22" s="1150"/>
      <c r="G22" s="1150"/>
      <c r="H22" s="1150"/>
      <c r="I22" s="1150"/>
      <c r="J22" s="1150"/>
      <c r="K22" s="1150"/>
      <c r="L22" s="1151"/>
    </row>
    <row r="23" spans="1:12">
      <c r="A23" s="302">
        <v>12</v>
      </c>
      <c r="B23" s="303" t="s">
        <v>831</v>
      </c>
      <c r="C23" s="1149"/>
      <c r="D23" s="1150"/>
      <c r="E23" s="1150"/>
      <c r="F23" s="1150"/>
      <c r="G23" s="1150"/>
      <c r="H23" s="1150"/>
      <c r="I23" s="1150"/>
      <c r="J23" s="1150"/>
      <c r="K23" s="1150"/>
      <c r="L23" s="1151"/>
    </row>
    <row r="24" spans="1:12">
      <c r="A24" s="302">
        <v>13</v>
      </c>
      <c r="B24" s="303" t="s">
        <v>832</v>
      </c>
      <c r="C24" s="1149"/>
      <c r="D24" s="1150"/>
      <c r="E24" s="1150"/>
      <c r="F24" s="1150"/>
      <c r="G24" s="1150"/>
      <c r="H24" s="1150"/>
      <c r="I24" s="1150"/>
      <c r="J24" s="1150"/>
      <c r="K24" s="1150"/>
      <c r="L24" s="1151"/>
    </row>
    <row r="25" spans="1:12">
      <c r="A25" s="302">
        <v>14</v>
      </c>
      <c r="B25" s="303" t="s">
        <v>833</v>
      </c>
      <c r="C25" s="1149"/>
      <c r="D25" s="1150"/>
      <c r="E25" s="1150"/>
      <c r="F25" s="1150"/>
      <c r="G25" s="1150"/>
      <c r="H25" s="1150"/>
      <c r="I25" s="1150"/>
      <c r="J25" s="1150"/>
      <c r="K25" s="1150"/>
      <c r="L25" s="1151"/>
    </row>
    <row r="26" spans="1:12" s="298" customFormat="1">
      <c r="A26" s="302">
        <v>15</v>
      </c>
      <c r="B26" s="303" t="s">
        <v>834</v>
      </c>
      <c r="C26" s="1149"/>
      <c r="D26" s="1150"/>
      <c r="E26" s="1150"/>
      <c r="F26" s="1150"/>
      <c r="G26" s="1150"/>
      <c r="H26" s="1150"/>
      <c r="I26" s="1150"/>
      <c r="J26" s="1150"/>
      <c r="K26" s="1150"/>
      <c r="L26" s="1151"/>
    </row>
    <row r="27" spans="1:12" s="298" customFormat="1">
      <c r="A27" s="302">
        <v>16</v>
      </c>
      <c r="B27" s="303" t="s">
        <v>835</v>
      </c>
      <c r="C27" s="1149"/>
      <c r="D27" s="1150"/>
      <c r="E27" s="1150"/>
      <c r="F27" s="1150"/>
      <c r="G27" s="1150"/>
      <c r="H27" s="1150"/>
      <c r="I27" s="1150"/>
      <c r="J27" s="1150"/>
      <c r="K27" s="1150"/>
      <c r="L27" s="1151"/>
    </row>
    <row r="28" spans="1:12" s="298" customFormat="1">
      <c r="A28" s="302">
        <v>17</v>
      </c>
      <c r="B28" s="303" t="s">
        <v>836</v>
      </c>
      <c r="C28" s="1149"/>
      <c r="D28" s="1150"/>
      <c r="E28" s="1150"/>
      <c r="F28" s="1150"/>
      <c r="G28" s="1150"/>
      <c r="H28" s="1150"/>
      <c r="I28" s="1150"/>
      <c r="J28" s="1150"/>
      <c r="K28" s="1150"/>
      <c r="L28" s="1151"/>
    </row>
    <row r="29" spans="1:12" s="298" customFormat="1">
      <c r="A29" s="302">
        <v>18</v>
      </c>
      <c r="B29" s="303" t="s">
        <v>837</v>
      </c>
      <c r="C29" s="1149"/>
      <c r="D29" s="1150"/>
      <c r="E29" s="1150"/>
      <c r="F29" s="1150"/>
      <c r="G29" s="1150"/>
      <c r="H29" s="1150"/>
      <c r="I29" s="1150"/>
      <c r="J29" s="1150"/>
      <c r="K29" s="1150"/>
      <c r="L29" s="1151"/>
    </row>
    <row r="30" spans="1:12" s="298" customFormat="1">
      <c r="A30" s="302">
        <v>19</v>
      </c>
      <c r="B30" s="303" t="s">
        <v>838</v>
      </c>
      <c r="C30" s="1149"/>
      <c r="D30" s="1150"/>
      <c r="E30" s="1150"/>
      <c r="F30" s="1150"/>
      <c r="G30" s="1150"/>
      <c r="H30" s="1150"/>
      <c r="I30" s="1150"/>
      <c r="J30" s="1150"/>
      <c r="K30" s="1150"/>
      <c r="L30" s="1151"/>
    </row>
    <row r="31" spans="1:12" s="298" customFormat="1">
      <c r="A31" s="302">
        <v>20</v>
      </c>
      <c r="B31" s="303" t="s">
        <v>839</v>
      </c>
      <c r="C31" s="1149"/>
      <c r="D31" s="1150"/>
      <c r="E31" s="1150"/>
      <c r="F31" s="1150"/>
      <c r="G31" s="1150"/>
      <c r="H31" s="1150"/>
      <c r="I31" s="1150"/>
      <c r="J31" s="1150"/>
      <c r="K31" s="1150"/>
      <c r="L31" s="1151"/>
    </row>
    <row r="32" spans="1:12" s="298" customFormat="1">
      <c r="A32" s="302">
        <v>21</v>
      </c>
      <c r="B32" s="303" t="s">
        <v>840</v>
      </c>
      <c r="C32" s="1149"/>
      <c r="D32" s="1150"/>
      <c r="E32" s="1150"/>
      <c r="F32" s="1150"/>
      <c r="G32" s="1150"/>
      <c r="H32" s="1150"/>
      <c r="I32" s="1150"/>
      <c r="J32" s="1150"/>
      <c r="K32" s="1150"/>
      <c r="L32" s="1151"/>
    </row>
    <row r="33" spans="1:12" s="298" customFormat="1">
      <c r="A33" s="302">
        <v>22</v>
      </c>
      <c r="B33" s="303" t="s">
        <v>841</v>
      </c>
      <c r="C33" s="1149"/>
      <c r="D33" s="1150"/>
      <c r="E33" s="1150"/>
      <c r="F33" s="1150"/>
      <c r="G33" s="1150"/>
      <c r="H33" s="1150"/>
      <c r="I33" s="1150"/>
      <c r="J33" s="1150"/>
      <c r="K33" s="1150"/>
      <c r="L33" s="1151"/>
    </row>
    <row r="34" spans="1:12" s="298" customFormat="1">
      <c r="A34" s="302">
        <v>23</v>
      </c>
      <c r="B34" s="303" t="s">
        <v>842</v>
      </c>
      <c r="C34" s="1149"/>
      <c r="D34" s="1150"/>
      <c r="E34" s="1150"/>
      <c r="F34" s="1150"/>
      <c r="G34" s="1150"/>
      <c r="H34" s="1150"/>
      <c r="I34" s="1150"/>
      <c r="J34" s="1150"/>
      <c r="K34" s="1150"/>
      <c r="L34" s="1151"/>
    </row>
    <row r="35" spans="1:12" s="298" customFormat="1">
      <c r="A35" s="302">
        <v>24</v>
      </c>
      <c r="B35" s="303" t="s">
        <v>843</v>
      </c>
      <c r="C35" s="1149"/>
      <c r="D35" s="1150"/>
      <c r="E35" s="1150"/>
      <c r="F35" s="1150"/>
      <c r="G35" s="1150"/>
      <c r="H35" s="1150"/>
      <c r="I35" s="1150"/>
      <c r="J35" s="1150"/>
      <c r="K35" s="1150"/>
      <c r="L35" s="1151"/>
    </row>
    <row r="36" spans="1:12" s="298" customFormat="1">
      <c r="A36" s="302">
        <v>25</v>
      </c>
      <c r="B36" s="303" t="s">
        <v>844</v>
      </c>
      <c r="C36" s="1149"/>
      <c r="D36" s="1150"/>
      <c r="E36" s="1150"/>
      <c r="F36" s="1150"/>
      <c r="G36" s="1150"/>
      <c r="H36" s="1150"/>
      <c r="I36" s="1150"/>
      <c r="J36" s="1150"/>
      <c r="K36" s="1150"/>
      <c r="L36" s="1151"/>
    </row>
    <row r="37" spans="1:12" s="298" customFormat="1">
      <c r="A37" s="302">
        <v>26</v>
      </c>
      <c r="B37" s="303" t="s">
        <v>845</v>
      </c>
      <c r="C37" s="1149"/>
      <c r="D37" s="1150"/>
      <c r="E37" s="1150"/>
      <c r="F37" s="1150"/>
      <c r="G37" s="1150"/>
      <c r="H37" s="1150"/>
      <c r="I37" s="1150"/>
      <c r="J37" s="1150"/>
      <c r="K37" s="1150"/>
      <c r="L37" s="1151"/>
    </row>
    <row r="38" spans="1:12" s="298" customFormat="1">
      <c r="A38" s="302">
        <v>27</v>
      </c>
      <c r="B38" s="303" t="s">
        <v>846</v>
      </c>
      <c r="C38" s="1149"/>
      <c r="D38" s="1150"/>
      <c r="E38" s="1150"/>
      <c r="F38" s="1150"/>
      <c r="G38" s="1150"/>
      <c r="H38" s="1150"/>
      <c r="I38" s="1150"/>
      <c r="J38" s="1150"/>
      <c r="K38" s="1150"/>
      <c r="L38" s="1151"/>
    </row>
    <row r="39" spans="1:12" s="298" customFormat="1">
      <c r="A39" s="302">
        <v>28</v>
      </c>
      <c r="B39" s="303" t="s">
        <v>847</v>
      </c>
      <c r="C39" s="1149"/>
      <c r="D39" s="1150"/>
      <c r="E39" s="1150"/>
      <c r="F39" s="1150"/>
      <c r="G39" s="1150"/>
      <c r="H39" s="1150"/>
      <c r="I39" s="1150"/>
      <c r="J39" s="1150"/>
      <c r="K39" s="1150"/>
      <c r="L39" s="1151"/>
    </row>
    <row r="40" spans="1:12" s="298" customFormat="1">
      <c r="A40" s="302">
        <v>29</v>
      </c>
      <c r="B40" s="303" t="s">
        <v>848</v>
      </c>
      <c r="C40" s="1149"/>
      <c r="D40" s="1150"/>
      <c r="E40" s="1150"/>
      <c r="F40" s="1150"/>
      <c r="G40" s="1150"/>
      <c r="H40" s="1150"/>
      <c r="I40" s="1150"/>
      <c r="J40" s="1150"/>
      <c r="K40" s="1150"/>
      <c r="L40" s="1151"/>
    </row>
    <row r="41" spans="1:12" s="298" customFormat="1">
      <c r="A41" s="302">
        <v>30</v>
      </c>
      <c r="B41" s="303" t="s">
        <v>849</v>
      </c>
      <c r="C41" s="1149"/>
      <c r="D41" s="1150"/>
      <c r="E41" s="1150"/>
      <c r="F41" s="1150"/>
      <c r="G41" s="1150"/>
      <c r="H41" s="1150"/>
      <c r="I41" s="1150"/>
      <c r="J41" s="1150"/>
      <c r="K41" s="1150"/>
      <c r="L41" s="1151"/>
    </row>
    <row r="42" spans="1:12" s="298" customFormat="1">
      <c r="A42" s="302">
        <v>31</v>
      </c>
      <c r="B42" s="303" t="s">
        <v>850</v>
      </c>
      <c r="C42" s="1149"/>
      <c r="D42" s="1150"/>
      <c r="E42" s="1150"/>
      <c r="F42" s="1150"/>
      <c r="G42" s="1150"/>
      <c r="H42" s="1150"/>
      <c r="I42" s="1150"/>
      <c r="J42" s="1150"/>
      <c r="K42" s="1150"/>
      <c r="L42" s="1151"/>
    </row>
    <row r="43" spans="1:12" s="298" customFormat="1">
      <c r="A43" s="302">
        <v>32</v>
      </c>
      <c r="B43" s="303" t="s">
        <v>851</v>
      </c>
      <c r="C43" s="1152"/>
      <c r="D43" s="1153"/>
      <c r="E43" s="1153"/>
      <c r="F43" s="1153"/>
      <c r="G43" s="1153"/>
      <c r="H43" s="1153"/>
      <c r="I43" s="1153"/>
      <c r="J43" s="1153"/>
      <c r="K43" s="1153"/>
      <c r="L43" s="1154"/>
    </row>
    <row r="44" spans="1:12" s="298" customFormat="1">
      <c r="A44" s="304"/>
      <c r="B44" s="305" t="s">
        <v>84</v>
      </c>
      <c r="C44" s="294"/>
      <c r="D44" s="294"/>
      <c r="E44" s="294"/>
      <c r="F44" s="294"/>
      <c r="G44" s="294"/>
      <c r="H44" s="294"/>
      <c r="I44" s="294"/>
      <c r="J44" s="294"/>
      <c r="K44" s="294"/>
      <c r="L44" s="294"/>
    </row>
    <row r="45" spans="1:12">
      <c r="A45" s="83"/>
      <c r="B45" s="104"/>
      <c r="C45" s="104"/>
      <c r="D45" s="295"/>
      <c r="E45" s="295"/>
      <c r="F45" s="295"/>
      <c r="G45" s="295"/>
      <c r="H45" s="295"/>
      <c r="I45" s="295"/>
      <c r="J45" s="295"/>
    </row>
    <row r="46" spans="1:12" ht="15.75" customHeight="1">
      <c r="A46" s="85"/>
      <c r="B46" s="85"/>
      <c r="C46" s="85"/>
      <c r="D46" s="85"/>
      <c r="E46" s="85"/>
      <c r="F46" s="85"/>
      <c r="G46" s="85"/>
      <c r="H46" s="452"/>
      <c r="I46" s="759" t="s">
        <v>1026</v>
      </c>
      <c r="J46" s="759"/>
      <c r="K46" s="759"/>
      <c r="L46" s="759"/>
    </row>
    <row r="47" spans="1:12" ht="17.25" customHeight="1">
      <c r="A47" s="458"/>
      <c r="B47" s="458"/>
      <c r="C47" s="458"/>
      <c r="D47" s="458"/>
      <c r="E47" s="458"/>
      <c r="F47" s="458"/>
      <c r="G47" s="458"/>
      <c r="H47" s="458"/>
      <c r="I47" s="759" t="s">
        <v>1010</v>
      </c>
      <c r="J47" s="759"/>
      <c r="K47" s="759"/>
      <c r="L47" s="759"/>
    </row>
    <row r="48" spans="1:12" ht="12.75" customHeight="1">
      <c r="A48" s="453"/>
      <c r="B48" s="453"/>
      <c r="C48" s="453"/>
      <c r="D48" s="453"/>
      <c r="E48" s="453"/>
      <c r="F48" s="453"/>
      <c r="G48" s="453"/>
      <c r="H48" s="458" t="s">
        <v>1025</v>
      </c>
      <c r="I48" s="458"/>
      <c r="J48" s="458"/>
      <c r="K48" s="458"/>
      <c r="L48" s="452"/>
    </row>
    <row r="49" spans="1:12">
      <c r="A49" s="85"/>
      <c r="B49" s="85"/>
      <c r="C49" s="85"/>
      <c r="D49" s="452"/>
      <c r="E49" s="85"/>
      <c r="F49" s="452"/>
      <c r="G49" s="452"/>
      <c r="H49" s="256"/>
      <c r="I49" s="256"/>
      <c r="J49" s="256"/>
      <c r="K49" s="452"/>
      <c r="L49" s="452"/>
    </row>
    <row r="50" spans="1:12" ht="15">
      <c r="A50" s="452"/>
      <c r="B50" s="452"/>
      <c r="C50" s="452"/>
      <c r="D50" s="452"/>
      <c r="E50" s="452"/>
      <c r="F50" s="452"/>
      <c r="G50" s="452"/>
      <c r="H50" s="452"/>
      <c r="I50" s="757" t="s">
        <v>1027</v>
      </c>
      <c r="J50" s="757"/>
      <c r="K50" s="757"/>
      <c r="L50" s="757"/>
    </row>
    <row r="51" spans="1:12">
      <c r="A51" s="452"/>
      <c r="B51" s="452"/>
      <c r="C51" s="452"/>
      <c r="D51" s="452"/>
      <c r="E51" s="452"/>
      <c r="F51" s="452"/>
      <c r="G51" s="452"/>
      <c r="H51" s="452"/>
      <c r="I51" s="452"/>
      <c r="J51" s="452"/>
      <c r="K51" s="452"/>
      <c r="L51" s="452"/>
    </row>
    <row r="53" spans="1:12">
      <c r="A53" s="1145"/>
      <c r="B53" s="1145"/>
      <c r="C53" s="1145"/>
      <c r="D53" s="1145"/>
      <c r="E53" s="1145"/>
      <c r="F53" s="1145"/>
      <c r="G53" s="1145"/>
      <c r="H53" s="1145"/>
      <c r="I53" s="1145"/>
      <c r="J53" s="1145"/>
    </row>
    <row r="55" spans="1:12">
      <c r="A55" s="1145"/>
      <c r="B55" s="1145"/>
      <c r="C55" s="1145"/>
      <c r="D55" s="1145"/>
      <c r="E55" s="1145"/>
      <c r="F55" s="1145"/>
      <c r="G55" s="1145"/>
      <c r="H55" s="1145"/>
      <c r="I55" s="1145"/>
      <c r="J55" s="1145"/>
    </row>
  </sheetData>
  <mergeCells count="19">
    <mergeCell ref="E1:I1"/>
    <mergeCell ref="A2:J2"/>
    <mergeCell ref="A3:J3"/>
    <mergeCell ref="A8:B8"/>
    <mergeCell ref="H8:J8"/>
    <mergeCell ref="A5:L5"/>
    <mergeCell ref="K9:L9"/>
    <mergeCell ref="A53:J53"/>
    <mergeCell ref="C12:L43"/>
    <mergeCell ref="A55:J55"/>
    <mergeCell ref="A9:A10"/>
    <mergeCell ref="B9:B10"/>
    <mergeCell ref="C9:D9"/>
    <mergeCell ref="E9:F9"/>
    <mergeCell ref="G9:H9"/>
    <mergeCell ref="I9:J9"/>
    <mergeCell ref="I50:L50"/>
    <mergeCell ref="I47:L47"/>
    <mergeCell ref="I46:L46"/>
  </mergeCells>
  <printOptions horizontalCentered="1"/>
  <pageMargins left="0.70866141732283472" right="0.70866141732283472" top="0.23622047244094491" bottom="0" header="0.31496062992125984" footer="0.31496062992125984"/>
  <pageSetup paperSize="9" scale="82"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SheetLayoutView="78" workbookViewId="0">
      <selection activeCell="N15" sqref="N15"/>
    </sheetView>
  </sheetViews>
  <sheetFormatPr defaultColWidth="9.109375" defaultRowHeight="13.2"/>
  <cols>
    <col min="1" max="1" width="7.44140625" style="146" customWidth="1"/>
    <col min="2" max="2" width="17.109375" style="146" customWidth="1"/>
    <col min="3" max="3" width="11" style="146" customWidth="1"/>
    <col min="4" max="4" width="10" style="146" customWidth="1"/>
    <col min="5" max="5" width="11.88671875" style="146" customWidth="1"/>
    <col min="6" max="6" width="12.109375" style="146" customWidth="1"/>
    <col min="7" max="7" width="13.33203125" style="146" customWidth="1"/>
    <col min="8" max="8" width="14.5546875" style="146" customWidth="1"/>
    <col min="9" max="9" width="12" style="146" customWidth="1"/>
    <col min="10" max="10" width="13.109375" style="146" customWidth="1"/>
    <col min="11" max="11" width="10.88671875" style="146" customWidth="1"/>
    <col min="12" max="12" width="10.6640625" style="146" customWidth="1"/>
    <col min="13" max="16384" width="9.109375" style="146"/>
  </cols>
  <sheetData>
    <row r="1" spans="1:16" s="74" customFormat="1">
      <c r="E1" s="1155"/>
      <c r="F1" s="1155"/>
      <c r="G1" s="1155"/>
      <c r="H1" s="1155"/>
      <c r="I1" s="1155"/>
      <c r="J1" s="291" t="s">
        <v>775</v>
      </c>
    </row>
    <row r="2" spans="1:16" s="74" customFormat="1" ht="15">
      <c r="A2" s="757" t="s">
        <v>0</v>
      </c>
      <c r="B2" s="757"/>
      <c r="C2" s="757"/>
      <c r="D2" s="757"/>
      <c r="E2" s="757"/>
      <c r="F2" s="757"/>
      <c r="G2" s="757"/>
      <c r="H2" s="757"/>
      <c r="I2" s="757"/>
      <c r="J2" s="757"/>
    </row>
    <row r="3" spans="1:16" s="74" customFormat="1" ht="21">
      <c r="A3" s="770" t="s">
        <v>652</v>
      </c>
      <c r="B3" s="770"/>
      <c r="C3" s="770"/>
      <c r="D3" s="770"/>
      <c r="E3" s="770"/>
      <c r="F3" s="770"/>
      <c r="G3" s="770"/>
      <c r="H3" s="770"/>
      <c r="I3" s="770"/>
      <c r="J3" s="770"/>
    </row>
    <row r="4" spans="1:16" s="74" customFormat="1" ht="14.25" customHeight="1"/>
    <row r="5" spans="1:16" ht="16.5" customHeight="1">
      <c r="A5" s="1158" t="s">
        <v>776</v>
      </c>
      <c r="B5" s="1158"/>
      <c r="C5" s="1158"/>
      <c r="D5" s="1158"/>
      <c r="E5" s="1158"/>
      <c r="F5" s="1158"/>
      <c r="G5" s="1158"/>
      <c r="H5" s="1158"/>
      <c r="I5" s="1158"/>
      <c r="J5" s="1158"/>
      <c r="K5" s="1158"/>
      <c r="L5" s="1158"/>
    </row>
    <row r="6" spans="1:16" ht="13.5" customHeight="1">
      <c r="A6" s="292"/>
      <c r="B6" s="292"/>
      <c r="C6" s="292"/>
      <c r="D6" s="292"/>
      <c r="E6" s="292"/>
      <c r="F6" s="292"/>
      <c r="G6" s="292"/>
      <c r="H6" s="292"/>
      <c r="I6" s="292"/>
      <c r="J6" s="292"/>
    </row>
    <row r="7" spans="1:16" ht="0.75" customHeight="1"/>
    <row r="8" spans="1:16">
      <c r="A8" s="1156" t="s">
        <v>935</v>
      </c>
      <c r="B8" s="1156"/>
      <c r="C8" s="293"/>
      <c r="H8" s="1157" t="s">
        <v>984</v>
      </c>
      <c r="I8" s="1157"/>
      <c r="J8" s="1157"/>
    </row>
    <row r="9" spans="1:16" ht="21" customHeight="1">
      <c r="A9" s="961" t="s">
        <v>2</v>
      </c>
      <c r="B9" s="961" t="s">
        <v>32</v>
      </c>
      <c r="C9" s="969" t="s">
        <v>769</v>
      </c>
      <c r="D9" s="969"/>
      <c r="E9" s="969" t="s">
        <v>123</v>
      </c>
      <c r="F9" s="969"/>
      <c r="G9" s="969" t="s">
        <v>770</v>
      </c>
      <c r="H9" s="969"/>
      <c r="I9" s="969" t="s">
        <v>124</v>
      </c>
      <c r="J9" s="969"/>
      <c r="K9" s="969" t="s">
        <v>125</v>
      </c>
      <c r="L9" s="969"/>
      <c r="O9" s="295"/>
      <c r="P9" s="295"/>
    </row>
    <row r="10" spans="1:16" ht="53.25" customHeight="1">
      <c r="A10" s="961"/>
      <c r="B10" s="961"/>
      <c r="C10" s="547" t="s">
        <v>771</v>
      </c>
      <c r="D10" s="547" t="s">
        <v>772</v>
      </c>
      <c r="E10" s="547" t="s">
        <v>773</v>
      </c>
      <c r="F10" s="547" t="s">
        <v>774</v>
      </c>
      <c r="G10" s="547" t="s">
        <v>773</v>
      </c>
      <c r="H10" s="547" t="s">
        <v>774</v>
      </c>
      <c r="I10" s="547" t="s">
        <v>771</v>
      </c>
      <c r="J10" s="547" t="s">
        <v>772</v>
      </c>
      <c r="K10" s="547" t="s">
        <v>771</v>
      </c>
      <c r="L10" s="547" t="s">
        <v>772</v>
      </c>
    </row>
    <row r="11" spans="1:16">
      <c r="A11" s="290">
        <v>1</v>
      </c>
      <c r="B11" s="290">
        <v>2</v>
      </c>
      <c r="C11" s="290">
        <v>3</v>
      </c>
      <c r="D11" s="290">
        <v>4</v>
      </c>
      <c r="E11" s="290">
        <v>5</v>
      </c>
      <c r="F11" s="290">
        <v>6</v>
      </c>
      <c r="G11" s="290">
        <v>7</v>
      </c>
      <c r="H11" s="290">
        <v>8</v>
      </c>
      <c r="I11" s="290">
        <v>9</v>
      </c>
      <c r="J11" s="290">
        <v>10</v>
      </c>
      <c r="K11" s="290">
        <v>11</v>
      </c>
      <c r="L11" s="290">
        <v>12</v>
      </c>
    </row>
    <row r="12" spans="1:16">
      <c r="A12" s="302">
        <v>1</v>
      </c>
      <c r="B12" s="303" t="s">
        <v>820</v>
      </c>
      <c r="C12" s="1146" t="s">
        <v>871</v>
      </c>
      <c r="D12" s="1147"/>
      <c r="E12" s="1147"/>
      <c r="F12" s="1147"/>
      <c r="G12" s="1147"/>
      <c r="H12" s="1147"/>
      <c r="I12" s="1147"/>
      <c r="J12" s="1147"/>
      <c r="K12" s="1147"/>
      <c r="L12" s="1148"/>
    </row>
    <row r="13" spans="1:16">
      <c r="A13" s="302">
        <v>2</v>
      </c>
      <c r="B13" s="303" t="s">
        <v>821</v>
      </c>
      <c r="C13" s="1149"/>
      <c r="D13" s="1150"/>
      <c r="E13" s="1150"/>
      <c r="F13" s="1150"/>
      <c r="G13" s="1150"/>
      <c r="H13" s="1150"/>
      <c r="I13" s="1150"/>
      <c r="J13" s="1150"/>
      <c r="K13" s="1150"/>
      <c r="L13" s="1151"/>
    </row>
    <row r="14" spans="1:16">
      <c r="A14" s="302">
        <v>3</v>
      </c>
      <c r="B14" s="303" t="s">
        <v>822</v>
      </c>
      <c r="C14" s="1149"/>
      <c r="D14" s="1150"/>
      <c r="E14" s="1150"/>
      <c r="F14" s="1150"/>
      <c r="G14" s="1150"/>
      <c r="H14" s="1150"/>
      <c r="I14" s="1150"/>
      <c r="J14" s="1150"/>
      <c r="K14" s="1150"/>
      <c r="L14" s="1151"/>
    </row>
    <row r="15" spans="1:16">
      <c r="A15" s="302">
        <v>4</v>
      </c>
      <c r="B15" s="303" t="s">
        <v>823</v>
      </c>
      <c r="C15" s="1149"/>
      <c r="D15" s="1150"/>
      <c r="E15" s="1150"/>
      <c r="F15" s="1150"/>
      <c r="G15" s="1150"/>
      <c r="H15" s="1150"/>
      <c r="I15" s="1150"/>
      <c r="J15" s="1150"/>
      <c r="K15" s="1150"/>
      <c r="L15" s="1151"/>
    </row>
    <row r="16" spans="1:16">
      <c r="A16" s="302">
        <v>5</v>
      </c>
      <c r="B16" s="303" t="s">
        <v>824</v>
      </c>
      <c r="C16" s="1149"/>
      <c r="D16" s="1150"/>
      <c r="E16" s="1150"/>
      <c r="F16" s="1150"/>
      <c r="G16" s="1150"/>
      <c r="H16" s="1150"/>
      <c r="I16" s="1150"/>
      <c r="J16" s="1150"/>
      <c r="K16" s="1150"/>
      <c r="L16" s="1151"/>
    </row>
    <row r="17" spans="1:12">
      <c r="A17" s="302">
        <v>6</v>
      </c>
      <c r="B17" s="303" t="s">
        <v>825</v>
      </c>
      <c r="C17" s="1149"/>
      <c r="D17" s="1150"/>
      <c r="E17" s="1150"/>
      <c r="F17" s="1150"/>
      <c r="G17" s="1150"/>
      <c r="H17" s="1150"/>
      <c r="I17" s="1150"/>
      <c r="J17" s="1150"/>
      <c r="K17" s="1150"/>
      <c r="L17" s="1151"/>
    </row>
    <row r="18" spans="1:12">
      <c r="A18" s="302">
        <v>7</v>
      </c>
      <c r="B18" s="303" t="s">
        <v>826</v>
      </c>
      <c r="C18" s="1149"/>
      <c r="D18" s="1150"/>
      <c r="E18" s="1150"/>
      <c r="F18" s="1150"/>
      <c r="G18" s="1150"/>
      <c r="H18" s="1150"/>
      <c r="I18" s="1150"/>
      <c r="J18" s="1150"/>
      <c r="K18" s="1150"/>
      <c r="L18" s="1151"/>
    </row>
    <row r="19" spans="1:12">
      <c r="A19" s="302">
        <v>8</v>
      </c>
      <c r="B19" s="303" t="s">
        <v>827</v>
      </c>
      <c r="C19" s="1149"/>
      <c r="D19" s="1150"/>
      <c r="E19" s="1150"/>
      <c r="F19" s="1150"/>
      <c r="G19" s="1150"/>
      <c r="H19" s="1150"/>
      <c r="I19" s="1150"/>
      <c r="J19" s="1150"/>
      <c r="K19" s="1150"/>
      <c r="L19" s="1151"/>
    </row>
    <row r="20" spans="1:12">
      <c r="A20" s="302">
        <v>9</v>
      </c>
      <c r="B20" s="303" t="s">
        <v>828</v>
      </c>
      <c r="C20" s="1149"/>
      <c r="D20" s="1150"/>
      <c r="E20" s="1150"/>
      <c r="F20" s="1150"/>
      <c r="G20" s="1150"/>
      <c r="H20" s="1150"/>
      <c r="I20" s="1150"/>
      <c r="J20" s="1150"/>
      <c r="K20" s="1150"/>
      <c r="L20" s="1151"/>
    </row>
    <row r="21" spans="1:12">
      <c r="A21" s="302">
        <v>10</v>
      </c>
      <c r="B21" s="303" t="s">
        <v>829</v>
      </c>
      <c r="C21" s="1149"/>
      <c r="D21" s="1150"/>
      <c r="E21" s="1150"/>
      <c r="F21" s="1150"/>
      <c r="G21" s="1150"/>
      <c r="H21" s="1150"/>
      <c r="I21" s="1150"/>
      <c r="J21" s="1150"/>
      <c r="K21" s="1150"/>
      <c r="L21" s="1151"/>
    </row>
    <row r="22" spans="1:12">
      <c r="A22" s="302">
        <v>11</v>
      </c>
      <c r="B22" s="303" t="s">
        <v>830</v>
      </c>
      <c r="C22" s="1149"/>
      <c r="D22" s="1150"/>
      <c r="E22" s="1150"/>
      <c r="F22" s="1150"/>
      <c r="G22" s="1150"/>
      <c r="H22" s="1150"/>
      <c r="I22" s="1150"/>
      <c r="J22" s="1150"/>
      <c r="K22" s="1150"/>
      <c r="L22" s="1151"/>
    </row>
    <row r="23" spans="1:12">
      <c r="A23" s="302">
        <v>12</v>
      </c>
      <c r="B23" s="303" t="s">
        <v>831</v>
      </c>
      <c r="C23" s="1149"/>
      <c r="D23" s="1150"/>
      <c r="E23" s="1150"/>
      <c r="F23" s="1150"/>
      <c r="G23" s="1150"/>
      <c r="H23" s="1150"/>
      <c r="I23" s="1150"/>
      <c r="J23" s="1150"/>
      <c r="K23" s="1150"/>
      <c r="L23" s="1151"/>
    </row>
    <row r="24" spans="1:12">
      <c r="A24" s="302">
        <v>13</v>
      </c>
      <c r="B24" s="303" t="s">
        <v>832</v>
      </c>
      <c r="C24" s="1149"/>
      <c r="D24" s="1150"/>
      <c r="E24" s="1150"/>
      <c r="F24" s="1150"/>
      <c r="G24" s="1150"/>
      <c r="H24" s="1150"/>
      <c r="I24" s="1150"/>
      <c r="J24" s="1150"/>
      <c r="K24" s="1150"/>
      <c r="L24" s="1151"/>
    </row>
    <row r="25" spans="1:12">
      <c r="A25" s="302">
        <v>14</v>
      </c>
      <c r="B25" s="303" t="s">
        <v>833</v>
      </c>
      <c r="C25" s="1149"/>
      <c r="D25" s="1150"/>
      <c r="E25" s="1150"/>
      <c r="F25" s="1150"/>
      <c r="G25" s="1150"/>
      <c r="H25" s="1150"/>
      <c r="I25" s="1150"/>
      <c r="J25" s="1150"/>
      <c r="K25" s="1150"/>
      <c r="L25" s="1151"/>
    </row>
    <row r="26" spans="1:12" s="298" customFormat="1">
      <c r="A26" s="302">
        <v>15</v>
      </c>
      <c r="B26" s="303" t="s">
        <v>834</v>
      </c>
      <c r="C26" s="1149"/>
      <c r="D26" s="1150"/>
      <c r="E26" s="1150"/>
      <c r="F26" s="1150"/>
      <c r="G26" s="1150"/>
      <c r="H26" s="1150"/>
      <c r="I26" s="1150"/>
      <c r="J26" s="1150"/>
      <c r="K26" s="1150"/>
      <c r="L26" s="1151"/>
    </row>
    <row r="27" spans="1:12" s="298" customFormat="1">
      <c r="A27" s="302">
        <v>16</v>
      </c>
      <c r="B27" s="303" t="s">
        <v>835</v>
      </c>
      <c r="C27" s="1149"/>
      <c r="D27" s="1150"/>
      <c r="E27" s="1150"/>
      <c r="F27" s="1150"/>
      <c r="G27" s="1150"/>
      <c r="H27" s="1150"/>
      <c r="I27" s="1150"/>
      <c r="J27" s="1150"/>
      <c r="K27" s="1150"/>
      <c r="L27" s="1151"/>
    </row>
    <row r="28" spans="1:12" s="298" customFormat="1">
      <c r="A28" s="302">
        <v>17</v>
      </c>
      <c r="B28" s="303" t="s">
        <v>836</v>
      </c>
      <c r="C28" s="1149"/>
      <c r="D28" s="1150"/>
      <c r="E28" s="1150"/>
      <c r="F28" s="1150"/>
      <c r="G28" s="1150"/>
      <c r="H28" s="1150"/>
      <c r="I28" s="1150"/>
      <c r="J28" s="1150"/>
      <c r="K28" s="1150"/>
      <c r="L28" s="1151"/>
    </row>
    <row r="29" spans="1:12" s="298" customFormat="1">
      <c r="A29" s="302">
        <v>18</v>
      </c>
      <c r="B29" s="303" t="s">
        <v>837</v>
      </c>
      <c r="C29" s="1149"/>
      <c r="D29" s="1150"/>
      <c r="E29" s="1150"/>
      <c r="F29" s="1150"/>
      <c r="G29" s="1150"/>
      <c r="H29" s="1150"/>
      <c r="I29" s="1150"/>
      <c r="J29" s="1150"/>
      <c r="K29" s="1150"/>
      <c r="L29" s="1151"/>
    </row>
    <row r="30" spans="1:12" s="298" customFormat="1">
      <c r="A30" s="302">
        <v>19</v>
      </c>
      <c r="B30" s="303" t="s">
        <v>838</v>
      </c>
      <c r="C30" s="1149"/>
      <c r="D30" s="1150"/>
      <c r="E30" s="1150"/>
      <c r="F30" s="1150"/>
      <c r="G30" s="1150"/>
      <c r="H30" s="1150"/>
      <c r="I30" s="1150"/>
      <c r="J30" s="1150"/>
      <c r="K30" s="1150"/>
      <c r="L30" s="1151"/>
    </row>
    <row r="31" spans="1:12" s="298" customFormat="1">
      <c r="A31" s="302">
        <v>20</v>
      </c>
      <c r="B31" s="303" t="s">
        <v>839</v>
      </c>
      <c r="C31" s="1149"/>
      <c r="D31" s="1150"/>
      <c r="E31" s="1150"/>
      <c r="F31" s="1150"/>
      <c r="G31" s="1150"/>
      <c r="H31" s="1150"/>
      <c r="I31" s="1150"/>
      <c r="J31" s="1150"/>
      <c r="K31" s="1150"/>
      <c r="L31" s="1151"/>
    </row>
    <row r="32" spans="1:12" s="298" customFormat="1">
      <c r="A32" s="302">
        <v>21</v>
      </c>
      <c r="B32" s="303" t="s">
        <v>840</v>
      </c>
      <c r="C32" s="1149"/>
      <c r="D32" s="1150"/>
      <c r="E32" s="1150"/>
      <c r="F32" s="1150"/>
      <c r="G32" s="1150"/>
      <c r="H32" s="1150"/>
      <c r="I32" s="1150"/>
      <c r="J32" s="1150"/>
      <c r="K32" s="1150"/>
      <c r="L32" s="1151"/>
    </row>
    <row r="33" spans="1:12" s="298" customFormat="1">
      <c r="A33" s="302">
        <v>22</v>
      </c>
      <c r="B33" s="303" t="s">
        <v>841</v>
      </c>
      <c r="C33" s="1149"/>
      <c r="D33" s="1150"/>
      <c r="E33" s="1150"/>
      <c r="F33" s="1150"/>
      <c r="G33" s="1150"/>
      <c r="H33" s="1150"/>
      <c r="I33" s="1150"/>
      <c r="J33" s="1150"/>
      <c r="K33" s="1150"/>
      <c r="L33" s="1151"/>
    </row>
    <row r="34" spans="1:12" s="298" customFormat="1">
      <c r="A34" s="302">
        <v>23</v>
      </c>
      <c r="B34" s="303" t="s">
        <v>842</v>
      </c>
      <c r="C34" s="1149"/>
      <c r="D34" s="1150"/>
      <c r="E34" s="1150"/>
      <c r="F34" s="1150"/>
      <c r="G34" s="1150"/>
      <c r="H34" s="1150"/>
      <c r="I34" s="1150"/>
      <c r="J34" s="1150"/>
      <c r="K34" s="1150"/>
      <c r="L34" s="1151"/>
    </row>
    <row r="35" spans="1:12" s="298" customFormat="1">
      <c r="A35" s="302">
        <v>24</v>
      </c>
      <c r="B35" s="303" t="s">
        <v>843</v>
      </c>
      <c r="C35" s="1149"/>
      <c r="D35" s="1150"/>
      <c r="E35" s="1150"/>
      <c r="F35" s="1150"/>
      <c r="G35" s="1150"/>
      <c r="H35" s="1150"/>
      <c r="I35" s="1150"/>
      <c r="J35" s="1150"/>
      <c r="K35" s="1150"/>
      <c r="L35" s="1151"/>
    </row>
    <row r="36" spans="1:12" s="298" customFormat="1">
      <c r="A36" s="302">
        <v>25</v>
      </c>
      <c r="B36" s="303" t="s">
        <v>844</v>
      </c>
      <c r="C36" s="1149"/>
      <c r="D36" s="1150"/>
      <c r="E36" s="1150"/>
      <c r="F36" s="1150"/>
      <c r="G36" s="1150"/>
      <c r="H36" s="1150"/>
      <c r="I36" s="1150"/>
      <c r="J36" s="1150"/>
      <c r="K36" s="1150"/>
      <c r="L36" s="1151"/>
    </row>
    <row r="37" spans="1:12" s="298" customFormat="1">
      <c r="A37" s="302">
        <v>26</v>
      </c>
      <c r="B37" s="303" t="s">
        <v>845</v>
      </c>
      <c r="C37" s="1149"/>
      <c r="D37" s="1150"/>
      <c r="E37" s="1150"/>
      <c r="F37" s="1150"/>
      <c r="G37" s="1150"/>
      <c r="H37" s="1150"/>
      <c r="I37" s="1150"/>
      <c r="J37" s="1150"/>
      <c r="K37" s="1150"/>
      <c r="L37" s="1151"/>
    </row>
    <row r="38" spans="1:12" s="298" customFormat="1">
      <c r="A38" s="302">
        <v>27</v>
      </c>
      <c r="B38" s="303" t="s">
        <v>846</v>
      </c>
      <c r="C38" s="1149"/>
      <c r="D38" s="1150"/>
      <c r="E38" s="1150"/>
      <c r="F38" s="1150"/>
      <c r="G38" s="1150"/>
      <c r="H38" s="1150"/>
      <c r="I38" s="1150"/>
      <c r="J38" s="1150"/>
      <c r="K38" s="1150"/>
      <c r="L38" s="1151"/>
    </row>
    <row r="39" spans="1:12" s="298" customFormat="1">
      <c r="A39" s="302">
        <v>28</v>
      </c>
      <c r="B39" s="303" t="s">
        <v>847</v>
      </c>
      <c r="C39" s="1149"/>
      <c r="D39" s="1150"/>
      <c r="E39" s="1150"/>
      <c r="F39" s="1150"/>
      <c r="G39" s="1150"/>
      <c r="H39" s="1150"/>
      <c r="I39" s="1150"/>
      <c r="J39" s="1150"/>
      <c r="K39" s="1150"/>
      <c r="L39" s="1151"/>
    </row>
    <row r="40" spans="1:12" s="298" customFormat="1">
      <c r="A40" s="302">
        <v>29</v>
      </c>
      <c r="B40" s="303" t="s">
        <v>848</v>
      </c>
      <c r="C40" s="1149"/>
      <c r="D40" s="1150"/>
      <c r="E40" s="1150"/>
      <c r="F40" s="1150"/>
      <c r="G40" s="1150"/>
      <c r="H40" s="1150"/>
      <c r="I40" s="1150"/>
      <c r="J40" s="1150"/>
      <c r="K40" s="1150"/>
      <c r="L40" s="1151"/>
    </row>
    <row r="41" spans="1:12" s="298" customFormat="1">
      <c r="A41" s="302">
        <v>30</v>
      </c>
      <c r="B41" s="303" t="s">
        <v>849</v>
      </c>
      <c r="C41" s="1149"/>
      <c r="D41" s="1150"/>
      <c r="E41" s="1150"/>
      <c r="F41" s="1150"/>
      <c r="G41" s="1150"/>
      <c r="H41" s="1150"/>
      <c r="I41" s="1150"/>
      <c r="J41" s="1150"/>
      <c r="K41" s="1150"/>
      <c r="L41" s="1151"/>
    </row>
    <row r="42" spans="1:12" s="298" customFormat="1">
      <c r="A42" s="302">
        <v>31</v>
      </c>
      <c r="B42" s="303" t="s">
        <v>850</v>
      </c>
      <c r="C42" s="1149"/>
      <c r="D42" s="1150"/>
      <c r="E42" s="1150"/>
      <c r="F42" s="1150"/>
      <c r="G42" s="1150"/>
      <c r="H42" s="1150"/>
      <c r="I42" s="1150"/>
      <c r="J42" s="1150"/>
      <c r="K42" s="1150"/>
      <c r="L42" s="1151"/>
    </row>
    <row r="43" spans="1:12" s="298" customFormat="1">
      <c r="A43" s="302">
        <v>32</v>
      </c>
      <c r="B43" s="303" t="s">
        <v>851</v>
      </c>
      <c r="C43" s="1152"/>
      <c r="D43" s="1153"/>
      <c r="E43" s="1153"/>
      <c r="F43" s="1153"/>
      <c r="G43" s="1153"/>
      <c r="H43" s="1153"/>
      <c r="I43" s="1153"/>
      <c r="J43" s="1153"/>
      <c r="K43" s="1153"/>
      <c r="L43" s="1154"/>
    </row>
    <row r="44" spans="1:12" s="298" customFormat="1">
      <c r="A44" s="304"/>
      <c r="B44" s="305" t="s">
        <v>84</v>
      </c>
      <c r="C44" s="294"/>
      <c r="D44" s="294"/>
      <c r="E44" s="294"/>
      <c r="F44" s="294"/>
      <c r="G44" s="294"/>
      <c r="H44" s="294"/>
      <c r="I44" s="294"/>
      <c r="J44" s="294"/>
      <c r="K44" s="294"/>
      <c r="L44" s="294"/>
    </row>
    <row r="45" spans="1:12">
      <c r="A45" s="83"/>
      <c r="B45" s="104"/>
      <c r="C45" s="104"/>
      <c r="D45" s="295"/>
      <c r="E45" s="295"/>
      <c r="F45" s="295"/>
      <c r="G45" s="295"/>
      <c r="H45" s="295"/>
      <c r="I45" s="295"/>
      <c r="J45" s="295"/>
    </row>
    <row r="46" spans="1:12" ht="15">
      <c r="A46" s="83"/>
      <c r="B46" s="104"/>
      <c r="C46" s="104"/>
      <c r="D46" s="295"/>
      <c r="E46" s="295"/>
      <c r="F46" s="295"/>
      <c r="G46" s="295"/>
      <c r="H46" s="295"/>
      <c r="I46" s="1159" t="s">
        <v>1026</v>
      </c>
      <c r="J46" s="1159"/>
      <c r="K46" s="1159"/>
      <c r="L46" s="1159"/>
    </row>
    <row r="47" spans="1:12" ht="15.75" customHeight="1">
      <c r="A47" s="85"/>
      <c r="B47" s="85"/>
      <c r="C47" s="85"/>
      <c r="D47" s="85"/>
      <c r="E47" s="85"/>
      <c r="F47" s="85"/>
      <c r="G47" s="85"/>
      <c r="H47" s="452"/>
      <c r="I47" s="759" t="s">
        <v>1010</v>
      </c>
      <c r="J47" s="759"/>
      <c r="K47" s="759"/>
      <c r="L47" s="759"/>
    </row>
    <row r="48" spans="1:12" ht="12.75" customHeight="1">
      <c r="A48" s="458"/>
      <c r="B48" s="458"/>
      <c r="C48" s="458"/>
      <c r="D48" s="458"/>
      <c r="E48" s="458"/>
      <c r="F48" s="458"/>
      <c r="G48" s="458"/>
      <c r="H48" s="499" t="s">
        <v>1025</v>
      </c>
      <c r="I48" s="499"/>
      <c r="J48" s="499"/>
      <c r="K48" s="479"/>
      <c r="L48" s="479"/>
    </row>
    <row r="49" spans="1:12" ht="12.75" customHeight="1">
      <c r="A49" s="453"/>
      <c r="B49" s="453"/>
      <c r="C49" s="453"/>
      <c r="D49" s="453"/>
      <c r="E49" s="453"/>
      <c r="F49" s="453"/>
      <c r="G49" s="453"/>
      <c r="H49" s="458"/>
      <c r="I49" s="499"/>
      <c r="J49" s="499"/>
      <c r="K49" s="499"/>
      <c r="L49" s="479"/>
    </row>
    <row r="50" spans="1:12" ht="15">
      <c r="A50" s="85"/>
      <c r="B50" s="85"/>
      <c r="C50" s="85"/>
      <c r="D50" s="452"/>
      <c r="E50" s="85"/>
      <c r="F50" s="452"/>
      <c r="G50" s="452"/>
      <c r="H50" s="256"/>
      <c r="I50" s="757" t="s">
        <v>1027</v>
      </c>
      <c r="J50" s="757"/>
      <c r="K50" s="757"/>
      <c r="L50" s="757"/>
    </row>
    <row r="51" spans="1:12">
      <c r="A51" s="452"/>
      <c r="B51" s="452"/>
      <c r="C51" s="452"/>
      <c r="D51" s="452"/>
      <c r="E51" s="452"/>
      <c r="F51" s="452"/>
      <c r="G51" s="452"/>
      <c r="H51" s="452"/>
      <c r="I51" s="452"/>
      <c r="J51" s="452"/>
      <c r="K51" s="452"/>
      <c r="L51" s="452"/>
    </row>
    <row r="52" spans="1:12">
      <c r="A52" s="452"/>
      <c r="B52" s="452"/>
      <c r="C52" s="452"/>
      <c r="D52" s="452"/>
      <c r="E52" s="452"/>
      <c r="F52" s="452"/>
      <c r="G52" s="452"/>
      <c r="H52" s="452"/>
      <c r="I52" s="452"/>
      <c r="J52" s="452"/>
      <c r="K52" s="452"/>
      <c r="L52" s="452"/>
    </row>
    <row r="54" spans="1:12">
      <c r="A54" s="1145"/>
      <c r="B54" s="1145"/>
      <c r="C54" s="1145"/>
      <c r="D54" s="1145"/>
      <c r="E54" s="1145"/>
      <c r="F54" s="1145"/>
      <c r="G54" s="1145"/>
      <c r="H54" s="1145"/>
      <c r="I54" s="1145"/>
      <c r="J54" s="1145"/>
    </row>
    <row r="56" spans="1:12">
      <c r="A56" s="1145"/>
      <c r="B56" s="1145"/>
      <c r="C56" s="1145"/>
      <c r="D56" s="1145"/>
      <c r="E56" s="1145"/>
      <c r="F56" s="1145"/>
      <c r="G56" s="1145"/>
      <c r="H56" s="1145"/>
      <c r="I56" s="1145"/>
      <c r="J56" s="1145"/>
    </row>
  </sheetData>
  <mergeCells count="19">
    <mergeCell ref="E1:I1"/>
    <mergeCell ref="A2:J2"/>
    <mergeCell ref="A3:J3"/>
    <mergeCell ref="A8:B8"/>
    <mergeCell ref="H8:J8"/>
    <mergeCell ref="A5:L5"/>
    <mergeCell ref="K9:L9"/>
    <mergeCell ref="A54:J54"/>
    <mergeCell ref="C12:L43"/>
    <mergeCell ref="I47:L47"/>
    <mergeCell ref="A56:J56"/>
    <mergeCell ref="A9:A10"/>
    <mergeCell ref="B9:B10"/>
    <mergeCell ref="C9:D9"/>
    <mergeCell ref="E9:F9"/>
    <mergeCell ref="G9:H9"/>
    <mergeCell ref="I9:J9"/>
    <mergeCell ref="I46:L46"/>
    <mergeCell ref="I50:L50"/>
  </mergeCells>
  <printOptions horizontalCentered="1"/>
  <pageMargins left="0.70866141732283472" right="0.70866141732283472" top="0.23622047244094491" bottom="0" header="0.31496062992125984" footer="0.31496062992125984"/>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opLeftCell="A22" zoomScale="90" zoomScaleNormal="90" zoomScaleSheetLayoutView="100" workbookViewId="0">
      <selection activeCell="D41" sqref="D41:E41"/>
    </sheetView>
  </sheetViews>
  <sheetFormatPr defaultRowHeight="13.2"/>
  <cols>
    <col min="1" max="1" width="5.6640625" customWidth="1"/>
    <col min="2" max="2" width="15.5546875" customWidth="1"/>
    <col min="3" max="3" width="17.33203125" customWidth="1"/>
    <col min="4" max="4" width="21" customWidth="1"/>
    <col min="5" max="5" width="21.109375" customWidth="1"/>
    <col min="6" max="6" width="20.6640625" customWidth="1"/>
    <col min="7" max="7" width="23.5546875" customWidth="1"/>
    <col min="8" max="8" width="22.6640625" customWidth="1"/>
    <col min="9" max="9" width="9.88671875" customWidth="1"/>
  </cols>
  <sheetData>
    <row r="1" spans="1:9" ht="16.2">
      <c r="A1" s="775" t="s">
        <v>0</v>
      </c>
      <c r="B1" s="775"/>
      <c r="C1" s="775"/>
      <c r="D1" s="775"/>
      <c r="E1" s="775"/>
      <c r="F1" s="775"/>
      <c r="G1" s="775"/>
      <c r="H1" s="178" t="s">
        <v>255</v>
      </c>
    </row>
    <row r="2" spans="1:9" ht="22.2">
      <c r="A2" s="776" t="s">
        <v>652</v>
      </c>
      <c r="B2" s="776"/>
      <c r="C2" s="776"/>
      <c r="D2" s="776"/>
      <c r="E2" s="776"/>
      <c r="F2" s="776"/>
      <c r="G2" s="776"/>
      <c r="H2" s="776"/>
    </row>
    <row r="3" spans="1:9" ht="14.4">
      <c r="A3" s="180"/>
      <c r="B3" s="180"/>
    </row>
    <row r="4" spans="1:9" ht="18" customHeight="1">
      <c r="A4" s="777" t="s">
        <v>656</v>
      </c>
      <c r="B4" s="777"/>
      <c r="C4" s="777"/>
      <c r="D4" s="777"/>
      <c r="E4" s="777"/>
      <c r="F4" s="777"/>
      <c r="G4" s="777"/>
      <c r="H4" s="777"/>
    </row>
    <row r="5" spans="1:9" ht="14.4">
      <c r="A5" s="181" t="s">
        <v>938</v>
      </c>
      <c r="B5" s="181"/>
    </row>
    <row r="6" spans="1:9" ht="14.4">
      <c r="A6" s="181"/>
      <c r="B6" s="181"/>
      <c r="G6" s="778" t="s">
        <v>966</v>
      </c>
      <c r="H6" s="778"/>
      <c r="I6" s="97"/>
    </row>
    <row r="7" spans="1:9" ht="59.25" customHeight="1">
      <c r="A7" s="551" t="s">
        <v>2</v>
      </c>
      <c r="B7" s="551" t="s">
        <v>3</v>
      </c>
      <c r="C7" s="552" t="s">
        <v>256</v>
      </c>
      <c r="D7" s="552" t="s">
        <v>257</v>
      </c>
      <c r="E7" s="552" t="s">
        <v>258</v>
      </c>
      <c r="F7" s="552" t="s">
        <v>259</v>
      </c>
      <c r="G7" s="552" t="s">
        <v>260</v>
      </c>
      <c r="H7" s="552" t="s">
        <v>261</v>
      </c>
    </row>
    <row r="8" spans="1:9" s="178" customFormat="1" ht="14.4">
      <c r="A8" s="182" t="s">
        <v>262</v>
      </c>
      <c r="B8" s="182" t="s">
        <v>263</v>
      </c>
      <c r="C8" s="182" t="s">
        <v>264</v>
      </c>
      <c r="D8" s="182" t="s">
        <v>265</v>
      </c>
      <c r="E8" s="182" t="s">
        <v>266</v>
      </c>
      <c r="F8" s="182" t="s">
        <v>267</v>
      </c>
      <c r="G8" s="182" t="s">
        <v>268</v>
      </c>
      <c r="H8" s="182" t="s">
        <v>269</v>
      </c>
    </row>
    <row r="9" spans="1:9" s="178" customFormat="1" ht="15">
      <c r="A9" s="302">
        <v>1</v>
      </c>
      <c r="B9" s="303" t="s">
        <v>820</v>
      </c>
      <c r="C9" s="329">
        <f>'AT3A_cvrg(Insti)_PY'!G12</f>
        <v>319</v>
      </c>
      <c r="D9" s="329">
        <f>'AT3C_cvrg(Insti)_UPY '!G11</f>
        <v>117</v>
      </c>
      <c r="E9" s="329">
        <f>'AT3B_cvrg(Insti)_UPY '!G11</f>
        <v>132</v>
      </c>
      <c r="F9" s="329">
        <f>SUM(C9:E9)</f>
        <v>568</v>
      </c>
      <c r="G9" s="329">
        <v>568</v>
      </c>
      <c r="H9" s="182"/>
    </row>
    <row r="10" spans="1:9" s="178" customFormat="1" ht="15">
      <c r="A10" s="302">
        <v>2</v>
      </c>
      <c r="B10" s="303" t="s">
        <v>821</v>
      </c>
      <c r="C10" s="329">
        <f>'AT3A_cvrg(Insti)_PY'!G13</f>
        <v>230</v>
      </c>
      <c r="D10" s="329">
        <f>'AT3C_cvrg(Insti)_UPY '!G12</f>
        <v>222</v>
      </c>
      <c r="E10" s="329">
        <f>'AT3B_cvrg(Insti)_UPY '!G12</f>
        <v>185</v>
      </c>
      <c r="F10" s="329">
        <f t="shared" ref="F10:F41" si="0">SUM(C10:E10)</f>
        <v>637</v>
      </c>
      <c r="G10" s="329">
        <v>637</v>
      </c>
      <c r="H10" s="182"/>
    </row>
    <row r="11" spans="1:9" s="178" customFormat="1" ht="15">
      <c r="A11" s="302">
        <v>3</v>
      </c>
      <c r="B11" s="303" t="s">
        <v>822</v>
      </c>
      <c r="C11" s="329">
        <f>'AT3A_cvrg(Insti)_PY'!G14</f>
        <v>781</v>
      </c>
      <c r="D11" s="329">
        <f>'AT3C_cvrg(Insti)_UPY '!G13</f>
        <v>236</v>
      </c>
      <c r="E11" s="329">
        <f>'AT3B_cvrg(Insti)_UPY '!G13</f>
        <v>274</v>
      </c>
      <c r="F11" s="329">
        <f t="shared" si="0"/>
        <v>1291</v>
      </c>
      <c r="G11" s="329">
        <v>1291</v>
      </c>
      <c r="H11" s="182"/>
    </row>
    <row r="12" spans="1:9" s="178" customFormat="1" ht="15">
      <c r="A12" s="302">
        <v>4</v>
      </c>
      <c r="B12" s="303" t="s">
        <v>823</v>
      </c>
      <c r="C12" s="329">
        <f>'AT3A_cvrg(Insti)_PY'!G15</f>
        <v>967</v>
      </c>
      <c r="D12" s="329">
        <f>'AT3C_cvrg(Insti)_UPY '!G14</f>
        <v>251</v>
      </c>
      <c r="E12" s="329">
        <f>'AT3B_cvrg(Insti)_UPY '!G14</f>
        <v>367</v>
      </c>
      <c r="F12" s="329">
        <f t="shared" si="0"/>
        <v>1585</v>
      </c>
      <c r="G12" s="329">
        <v>1585</v>
      </c>
      <c r="H12" s="182"/>
    </row>
    <row r="13" spans="1:9" s="178" customFormat="1" ht="15">
      <c r="A13" s="302">
        <v>5</v>
      </c>
      <c r="B13" s="303" t="s">
        <v>824</v>
      </c>
      <c r="C13" s="329">
        <f>'AT3A_cvrg(Insti)_PY'!G16</f>
        <v>842</v>
      </c>
      <c r="D13" s="329">
        <f>'AT3C_cvrg(Insti)_UPY '!G15</f>
        <v>224</v>
      </c>
      <c r="E13" s="329">
        <f>'AT3B_cvrg(Insti)_UPY '!G15</f>
        <v>315</v>
      </c>
      <c r="F13" s="329">
        <f t="shared" si="0"/>
        <v>1381</v>
      </c>
      <c r="G13" s="329">
        <v>1381</v>
      </c>
      <c r="H13" s="182"/>
    </row>
    <row r="14" spans="1:9" s="178" customFormat="1" ht="15">
      <c r="A14" s="302">
        <v>6</v>
      </c>
      <c r="B14" s="303" t="s">
        <v>825</v>
      </c>
      <c r="C14" s="329">
        <f>'AT3A_cvrg(Insti)_PY'!G17</f>
        <v>1035</v>
      </c>
      <c r="D14" s="329">
        <f>'AT3C_cvrg(Insti)_UPY '!G16</f>
        <v>207</v>
      </c>
      <c r="E14" s="329">
        <f>'AT3B_cvrg(Insti)_UPY '!G16</f>
        <v>278</v>
      </c>
      <c r="F14" s="329">
        <f t="shared" si="0"/>
        <v>1520</v>
      </c>
      <c r="G14" s="329">
        <v>1520</v>
      </c>
      <c r="H14" s="182"/>
    </row>
    <row r="15" spans="1:9" s="178" customFormat="1" ht="15">
      <c r="A15" s="302">
        <v>7</v>
      </c>
      <c r="B15" s="303" t="s">
        <v>826</v>
      </c>
      <c r="C15" s="329">
        <f>'AT3A_cvrg(Insti)_PY'!G18</f>
        <v>826</v>
      </c>
      <c r="D15" s="329">
        <f>'AT3C_cvrg(Insti)_UPY '!G17</f>
        <v>137</v>
      </c>
      <c r="E15" s="329">
        <f>'AT3B_cvrg(Insti)_UPY '!G17</f>
        <v>368</v>
      </c>
      <c r="F15" s="329">
        <f t="shared" si="0"/>
        <v>1331</v>
      </c>
      <c r="G15" s="329">
        <v>1331</v>
      </c>
      <c r="H15" s="182"/>
    </row>
    <row r="16" spans="1:9" s="178" customFormat="1" ht="15">
      <c r="A16" s="302">
        <v>8</v>
      </c>
      <c r="B16" s="303" t="s">
        <v>827</v>
      </c>
      <c r="C16" s="329">
        <f>'AT3A_cvrg(Insti)_PY'!G19</f>
        <v>885</v>
      </c>
      <c r="D16" s="329">
        <f>'AT3C_cvrg(Insti)_UPY '!G18</f>
        <v>280</v>
      </c>
      <c r="E16" s="329">
        <f>'AT3B_cvrg(Insti)_UPY '!G18</f>
        <v>395</v>
      </c>
      <c r="F16" s="329">
        <f t="shared" si="0"/>
        <v>1560</v>
      </c>
      <c r="G16" s="329">
        <v>1560</v>
      </c>
      <c r="H16" s="182"/>
    </row>
    <row r="17" spans="1:8" s="178" customFormat="1" ht="15">
      <c r="A17" s="302">
        <v>9</v>
      </c>
      <c r="B17" s="303" t="s">
        <v>828</v>
      </c>
      <c r="C17" s="329">
        <f>'AT3A_cvrg(Insti)_PY'!G20</f>
        <v>270</v>
      </c>
      <c r="D17" s="329">
        <f>'AT3C_cvrg(Insti)_UPY '!G19</f>
        <v>257</v>
      </c>
      <c r="E17" s="329">
        <f>'AT3B_cvrg(Insti)_UPY '!G19</f>
        <v>133</v>
      </c>
      <c r="F17" s="329">
        <f t="shared" si="0"/>
        <v>660</v>
      </c>
      <c r="G17" s="329">
        <v>660</v>
      </c>
      <c r="H17" s="182"/>
    </row>
    <row r="18" spans="1:8" s="178" customFormat="1" ht="15">
      <c r="A18" s="302">
        <v>10</v>
      </c>
      <c r="B18" s="303" t="s">
        <v>829</v>
      </c>
      <c r="C18" s="329">
        <f>'AT3A_cvrg(Insti)_PY'!G21</f>
        <v>490</v>
      </c>
      <c r="D18" s="329">
        <f>'AT3C_cvrg(Insti)_UPY '!G20</f>
        <v>118</v>
      </c>
      <c r="E18" s="329">
        <f>'AT3B_cvrg(Insti)_UPY '!G20</f>
        <v>181</v>
      </c>
      <c r="F18" s="329">
        <f t="shared" si="0"/>
        <v>789</v>
      </c>
      <c r="G18" s="329">
        <v>789</v>
      </c>
      <c r="H18" s="182"/>
    </row>
    <row r="19" spans="1:8" s="178" customFormat="1" ht="15">
      <c r="A19" s="302">
        <v>11</v>
      </c>
      <c r="B19" s="303" t="s">
        <v>830</v>
      </c>
      <c r="C19" s="329">
        <f>'AT3A_cvrg(Insti)_PY'!G22</f>
        <v>1156</v>
      </c>
      <c r="D19" s="329">
        <f>'AT3C_cvrg(Insti)_UPY '!G21</f>
        <v>268</v>
      </c>
      <c r="E19" s="329">
        <f>'AT3B_cvrg(Insti)_UPY '!G21</f>
        <v>308</v>
      </c>
      <c r="F19" s="329">
        <f t="shared" si="0"/>
        <v>1732</v>
      </c>
      <c r="G19" s="329">
        <v>1732</v>
      </c>
      <c r="H19" s="182"/>
    </row>
    <row r="20" spans="1:8" s="178" customFormat="1" ht="15">
      <c r="A20" s="302">
        <v>12</v>
      </c>
      <c r="B20" s="303" t="s">
        <v>831</v>
      </c>
      <c r="C20" s="329">
        <f>'AT3A_cvrg(Insti)_PY'!G23</f>
        <v>860</v>
      </c>
      <c r="D20" s="329">
        <f>'AT3C_cvrg(Insti)_UPY '!G22</f>
        <v>282</v>
      </c>
      <c r="E20" s="329">
        <f>'AT3B_cvrg(Insti)_UPY '!G22</f>
        <v>304</v>
      </c>
      <c r="F20" s="329">
        <f t="shared" si="0"/>
        <v>1446</v>
      </c>
      <c r="G20" s="329">
        <v>1446</v>
      </c>
      <c r="H20" s="182"/>
    </row>
    <row r="21" spans="1:8" s="178" customFormat="1" ht="15">
      <c r="A21" s="302">
        <v>13</v>
      </c>
      <c r="B21" s="303" t="s">
        <v>832</v>
      </c>
      <c r="C21" s="329">
        <f>'AT3A_cvrg(Insti)_PY'!G24</f>
        <v>754</v>
      </c>
      <c r="D21" s="329">
        <f>'AT3C_cvrg(Insti)_UPY '!G23</f>
        <v>165</v>
      </c>
      <c r="E21" s="329">
        <f>'AT3B_cvrg(Insti)_UPY '!G23</f>
        <v>253</v>
      </c>
      <c r="F21" s="329">
        <f t="shared" si="0"/>
        <v>1172</v>
      </c>
      <c r="G21" s="329">
        <v>1172</v>
      </c>
      <c r="H21" s="182"/>
    </row>
    <row r="22" spans="1:8" s="178" customFormat="1" ht="15">
      <c r="A22" s="302">
        <v>14</v>
      </c>
      <c r="B22" s="303" t="s">
        <v>833</v>
      </c>
      <c r="C22" s="329">
        <f>'AT3A_cvrg(Insti)_PY'!G25</f>
        <v>673</v>
      </c>
      <c r="D22" s="329">
        <f>'AT3C_cvrg(Insti)_UPY '!G24</f>
        <v>145</v>
      </c>
      <c r="E22" s="329">
        <f>'AT3B_cvrg(Insti)_UPY '!G24</f>
        <v>193</v>
      </c>
      <c r="F22" s="329">
        <f t="shared" si="0"/>
        <v>1011</v>
      </c>
      <c r="G22" s="329">
        <v>1011</v>
      </c>
      <c r="H22" s="182"/>
    </row>
    <row r="23" spans="1:8" s="178" customFormat="1" ht="15">
      <c r="A23" s="302">
        <v>15</v>
      </c>
      <c r="B23" s="303" t="s">
        <v>834</v>
      </c>
      <c r="C23" s="329">
        <f>'AT3A_cvrg(Insti)_PY'!G26</f>
        <v>306</v>
      </c>
      <c r="D23" s="329">
        <f>'AT3C_cvrg(Insti)_UPY '!G25</f>
        <v>95</v>
      </c>
      <c r="E23" s="329">
        <f>'AT3B_cvrg(Insti)_UPY '!G25</f>
        <v>116</v>
      </c>
      <c r="F23" s="329">
        <f t="shared" si="0"/>
        <v>517</v>
      </c>
      <c r="G23" s="329">
        <v>517</v>
      </c>
      <c r="H23" s="182"/>
    </row>
    <row r="24" spans="1:8" s="178" customFormat="1" ht="15">
      <c r="A24" s="302">
        <v>16</v>
      </c>
      <c r="B24" s="303" t="s">
        <v>835</v>
      </c>
      <c r="C24" s="329">
        <f>'AT3A_cvrg(Insti)_PY'!G27</f>
        <v>201</v>
      </c>
      <c r="D24" s="329">
        <f>'AT3C_cvrg(Insti)_UPY '!G26</f>
        <v>90</v>
      </c>
      <c r="E24" s="329">
        <f>'AT3B_cvrg(Insti)_UPY '!G26</f>
        <v>88</v>
      </c>
      <c r="F24" s="329">
        <f t="shared" si="0"/>
        <v>379</v>
      </c>
      <c r="G24" s="329">
        <v>379</v>
      </c>
      <c r="H24" s="182"/>
    </row>
    <row r="25" spans="1:8" s="178" customFormat="1" ht="15">
      <c r="A25" s="302">
        <v>17</v>
      </c>
      <c r="B25" s="303" t="s">
        <v>836</v>
      </c>
      <c r="C25" s="329">
        <f>'AT3A_cvrg(Insti)_PY'!G28</f>
        <v>1083</v>
      </c>
      <c r="D25" s="329">
        <f>'AT3C_cvrg(Insti)_UPY '!G27</f>
        <v>233</v>
      </c>
      <c r="E25" s="329">
        <f>'AT3B_cvrg(Insti)_UPY '!G27</f>
        <v>326</v>
      </c>
      <c r="F25" s="329">
        <f t="shared" si="0"/>
        <v>1642</v>
      </c>
      <c r="G25" s="329">
        <v>1642</v>
      </c>
      <c r="H25" s="182"/>
    </row>
    <row r="26" spans="1:8" s="178" customFormat="1" ht="15">
      <c r="A26" s="302">
        <v>18</v>
      </c>
      <c r="B26" s="303" t="s">
        <v>837</v>
      </c>
      <c r="C26" s="329">
        <f>'AT3A_cvrg(Insti)_PY'!G29</f>
        <v>851</v>
      </c>
      <c r="D26" s="329">
        <f>'AT3C_cvrg(Insti)_UPY '!G28</f>
        <v>165</v>
      </c>
      <c r="E26" s="329">
        <f>'AT3B_cvrg(Insti)_UPY '!G28</f>
        <v>208</v>
      </c>
      <c r="F26" s="329">
        <f t="shared" si="0"/>
        <v>1224</v>
      </c>
      <c r="G26" s="329">
        <v>1224</v>
      </c>
      <c r="H26" s="182"/>
    </row>
    <row r="27" spans="1:8" s="178" customFormat="1" ht="15">
      <c r="A27" s="302">
        <v>19</v>
      </c>
      <c r="B27" s="303" t="s">
        <v>838</v>
      </c>
      <c r="C27" s="329">
        <f>'AT3A_cvrg(Insti)_PY'!G30</f>
        <v>1151</v>
      </c>
      <c r="D27" s="329">
        <f>'AT3C_cvrg(Insti)_UPY '!G29</f>
        <v>287</v>
      </c>
      <c r="E27" s="329">
        <f>'AT3B_cvrg(Insti)_UPY '!G29</f>
        <v>379</v>
      </c>
      <c r="F27" s="329">
        <f t="shared" si="0"/>
        <v>1817</v>
      </c>
      <c r="G27" s="329">
        <v>1817</v>
      </c>
      <c r="H27" s="182"/>
    </row>
    <row r="28" spans="1:8" s="178" customFormat="1" ht="15">
      <c r="A28" s="302">
        <v>20</v>
      </c>
      <c r="B28" s="303" t="s">
        <v>839</v>
      </c>
      <c r="C28" s="329">
        <f>'AT3A_cvrg(Insti)_PY'!G31</f>
        <v>790</v>
      </c>
      <c r="D28" s="329">
        <f>'AT3C_cvrg(Insti)_UPY '!G30</f>
        <v>183</v>
      </c>
      <c r="E28" s="329">
        <f>'AT3B_cvrg(Insti)_UPY '!G30</f>
        <v>319</v>
      </c>
      <c r="F28" s="329">
        <f t="shared" si="0"/>
        <v>1292</v>
      </c>
      <c r="G28" s="329">
        <v>1292</v>
      </c>
      <c r="H28" s="182"/>
    </row>
    <row r="29" spans="1:8" s="178" customFormat="1" ht="15">
      <c r="A29" s="302">
        <v>21</v>
      </c>
      <c r="B29" s="303" t="s">
        <v>840</v>
      </c>
      <c r="C29" s="329">
        <f>'AT3A_cvrg(Insti)_PY'!G32</f>
        <v>1032</v>
      </c>
      <c r="D29" s="329">
        <f>'AT3C_cvrg(Insti)_UPY '!G31</f>
        <v>252</v>
      </c>
      <c r="E29" s="329">
        <f>'AT3B_cvrg(Insti)_UPY '!G31</f>
        <v>308</v>
      </c>
      <c r="F29" s="329">
        <f t="shared" si="0"/>
        <v>1592</v>
      </c>
      <c r="G29" s="329">
        <v>1592</v>
      </c>
      <c r="H29" s="182"/>
    </row>
    <row r="30" spans="1:8" s="178" customFormat="1" ht="15">
      <c r="A30" s="302">
        <v>22</v>
      </c>
      <c r="B30" s="303" t="s">
        <v>841</v>
      </c>
      <c r="C30" s="329">
        <f>'AT3A_cvrg(Insti)_PY'!G33</f>
        <v>413</v>
      </c>
      <c r="D30" s="329">
        <f>'AT3C_cvrg(Insti)_UPY '!G32</f>
        <v>114</v>
      </c>
      <c r="E30" s="329">
        <f>'AT3B_cvrg(Insti)_UPY '!G32</f>
        <v>180</v>
      </c>
      <c r="F30" s="329">
        <f t="shared" si="0"/>
        <v>707</v>
      </c>
      <c r="G30" s="329">
        <v>707</v>
      </c>
      <c r="H30" s="182"/>
    </row>
    <row r="31" spans="1:8" s="178" customFormat="1" ht="15">
      <c r="A31" s="302">
        <v>23</v>
      </c>
      <c r="B31" s="303" t="s">
        <v>842</v>
      </c>
      <c r="C31" s="329">
        <f>'AT3A_cvrg(Insti)_PY'!G34</f>
        <v>989</v>
      </c>
      <c r="D31" s="329">
        <f>'AT3C_cvrg(Insti)_UPY '!G33</f>
        <v>253</v>
      </c>
      <c r="E31" s="329">
        <f>'AT3B_cvrg(Insti)_UPY '!G33</f>
        <v>351</v>
      </c>
      <c r="F31" s="329">
        <f t="shared" si="0"/>
        <v>1593</v>
      </c>
      <c r="G31" s="329">
        <v>1593</v>
      </c>
      <c r="H31" s="182"/>
    </row>
    <row r="32" spans="1:8" s="178" customFormat="1" ht="15">
      <c r="A32" s="302">
        <v>24</v>
      </c>
      <c r="B32" s="303" t="s">
        <v>843</v>
      </c>
      <c r="C32" s="329">
        <f>'AT3A_cvrg(Insti)_PY'!G35</f>
        <v>955</v>
      </c>
      <c r="D32" s="329">
        <f>'AT3C_cvrg(Insti)_UPY '!G34</f>
        <v>271</v>
      </c>
      <c r="E32" s="329">
        <f>'AT3B_cvrg(Insti)_UPY '!G34</f>
        <v>297</v>
      </c>
      <c r="F32" s="329">
        <f t="shared" si="0"/>
        <v>1523</v>
      </c>
      <c r="G32" s="329">
        <v>1523</v>
      </c>
      <c r="H32" s="182"/>
    </row>
    <row r="33" spans="1:15" ht="15">
      <c r="A33" s="302">
        <v>25</v>
      </c>
      <c r="B33" s="303" t="s">
        <v>844</v>
      </c>
      <c r="C33" s="329">
        <f>'AT3A_cvrg(Insti)_PY'!G36</f>
        <v>582</v>
      </c>
      <c r="D33" s="329">
        <f>'AT3C_cvrg(Insti)_UPY '!G35</f>
        <v>152</v>
      </c>
      <c r="E33" s="329">
        <f>'AT3B_cvrg(Insti)_UPY '!G35</f>
        <v>250</v>
      </c>
      <c r="F33" s="329">
        <f t="shared" si="0"/>
        <v>984</v>
      </c>
      <c r="G33" s="329">
        <v>984</v>
      </c>
      <c r="H33" s="6"/>
    </row>
    <row r="34" spans="1:15" ht="15">
      <c r="A34" s="302">
        <v>26</v>
      </c>
      <c r="B34" s="303" t="s">
        <v>845</v>
      </c>
      <c r="C34" s="329">
        <f>'AT3A_cvrg(Insti)_PY'!G37</f>
        <v>1389</v>
      </c>
      <c r="D34" s="329">
        <f>'AT3C_cvrg(Insti)_UPY '!G36</f>
        <v>230</v>
      </c>
      <c r="E34" s="329">
        <f>'AT3B_cvrg(Insti)_UPY '!G36</f>
        <v>466</v>
      </c>
      <c r="F34" s="329">
        <f t="shared" si="0"/>
        <v>2085</v>
      </c>
      <c r="G34" s="329">
        <v>2085</v>
      </c>
      <c r="H34" s="6"/>
    </row>
    <row r="35" spans="1:15" ht="15">
      <c r="A35" s="302">
        <v>27</v>
      </c>
      <c r="B35" s="303" t="s">
        <v>846</v>
      </c>
      <c r="C35" s="329">
        <f>'AT3A_cvrg(Insti)_PY'!G38</f>
        <v>912</v>
      </c>
      <c r="D35" s="329">
        <f>'AT3C_cvrg(Insti)_UPY '!G37</f>
        <v>165</v>
      </c>
      <c r="E35" s="329">
        <f>'AT3B_cvrg(Insti)_UPY '!G37</f>
        <v>277</v>
      </c>
      <c r="F35" s="329">
        <f t="shared" si="0"/>
        <v>1354</v>
      </c>
      <c r="G35" s="329">
        <v>1354</v>
      </c>
      <c r="H35" s="6"/>
    </row>
    <row r="36" spans="1:15" ht="15">
      <c r="A36" s="302">
        <v>28</v>
      </c>
      <c r="B36" s="303" t="s">
        <v>847</v>
      </c>
      <c r="C36" s="329">
        <f>'AT3A_cvrg(Insti)_PY'!G39</f>
        <v>1302</v>
      </c>
      <c r="D36" s="329">
        <f>'AT3C_cvrg(Insti)_UPY '!G38</f>
        <v>300</v>
      </c>
      <c r="E36" s="329">
        <f>'AT3B_cvrg(Insti)_UPY '!G38</f>
        <v>414</v>
      </c>
      <c r="F36" s="329">
        <f t="shared" si="0"/>
        <v>2016</v>
      </c>
      <c r="G36" s="329">
        <v>2016</v>
      </c>
      <c r="H36" s="6"/>
    </row>
    <row r="37" spans="1:15" ht="15">
      <c r="A37" s="302">
        <v>29</v>
      </c>
      <c r="B37" s="303" t="s">
        <v>848</v>
      </c>
      <c r="C37" s="329">
        <f>'AT3A_cvrg(Insti)_PY'!G40</f>
        <v>996</v>
      </c>
      <c r="D37" s="329">
        <f>'AT3C_cvrg(Insti)_UPY '!G39</f>
        <v>173</v>
      </c>
      <c r="E37" s="329">
        <f>'AT3B_cvrg(Insti)_UPY '!G39</f>
        <v>323</v>
      </c>
      <c r="F37" s="329">
        <f t="shared" si="0"/>
        <v>1492</v>
      </c>
      <c r="G37" s="329">
        <v>1492</v>
      </c>
      <c r="H37" s="6"/>
    </row>
    <row r="38" spans="1:15" ht="15">
      <c r="A38" s="302">
        <v>30</v>
      </c>
      <c r="B38" s="303" t="s">
        <v>849</v>
      </c>
      <c r="C38" s="329">
        <f>'AT3A_cvrg(Insti)_PY'!G41</f>
        <v>1503</v>
      </c>
      <c r="D38" s="329">
        <f>'AT3C_cvrg(Insti)_UPY '!G40</f>
        <v>381</v>
      </c>
      <c r="E38" s="329">
        <f>'AT3B_cvrg(Insti)_UPY '!G40</f>
        <v>532</v>
      </c>
      <c r="F38" s="329">
        <f t="shared" si="0"/>
        <v>2416</v>
      </c>
      <c r="G38" s="329">
        <v>2416</v>
      </c>
      <c r="H38" s="6"/>
    </row>
    <row r="39" spans="1:15" ht="15">
      <c r="A39" s="302">
        <v>31</v>
      </c>
      <c r="B39" s="303" t="s">
        <v>850</v>
      </c>
      <c r="C39" s="329">
        <f>'AT3A_cvrg(Insti)_PY'!G42</f>
        <v>1539</v>
      </c>
      <c r="D39" s="329">
        <f>'AT3C_cvrg(Insti)_UPY '!G41</f>
        <v>392</v>
      </c>
      <c r="E39" s="329">
        <f>'AT3B_cvrg(Insti)_UPY '!G41</f>
        <v>480</v>
      </c>
      <c r="F39" s="329">
        <f t="shared" si="0"/>
        <v>2411</v>
      </c>
      <c r="G39" s="329">
        <v>2411</v>
      </c>
      <c r="H39" s="6"/>
    </row>
    <row r="40" spans="1:15" ht="15">
      <c r="A40" s="302">
        <v>32</v>
      </c>
      <c r="B40" s="303" t="s">
        <v>851</v>
      </c>
      <c r="C40" s="329">
        <f>'AT3A_cvrg(Insti)_PY'!G43</f>
        <v>989</v>
      </c>
      <c r="D40" s="329">
        <f>'AT3C_cvrg(Insti)_UPY '!G42</f>
        <v>261</v>
      </c>
      <c r="E40" s="329">
        <f>'AT3B_cvrg(Insti)_UPY '!G42</f>
        <v>228</v>
      </c>
      <c r="F40" s="329">
        <f t="shared" si="0"/>
        <v>1478</v>
      </c>
      <c r="G40" s="329">
        <v>1478</v>
      </c>
      <c r="H40" s="6"/>
    </row>
    <row r="41" spans="1:15" s="12" customFormat="1" ht="15.6">
      <c r="A41" s="304"/>
      <c r="B41" s="305" t="s">
        <v>84</v>
      </c>
      <c r="C41" s="426">
        <f>'AT3A_cvrg(Insti)_PY'!G44</f>
        <v>27071</v>
      </c>
      <c r="D41" s="426">
        <f>'AT3C_cvrg(Insti)_UPY '!G43</f>
        <v>6906</v>
      </c>
      <c r="E41" s="426">
        <f>'AT3B_cvrg(Insti)_UPY '!G43</f>
        <v>9228</v>
      </c>
      <c r="F41" s="426">
        <f t="shared" si="0"/>
        <v>43205</v>
      </c>
      <c r="G41" s="426">
        <v>43205</v>
      </c>
      <c r="H41" s="25"/>
    </row>
    <row r="42" spans="1:15">
      <c r="A42" s="184" t="s">
        <v>270</v>
      </c>
    </row>
    <row r="43" spans="1:15" ht="15" customHeight="1">
      <c r="A43" s="185"/>
      <c r="B43" s="185"/>
      <c r="C43" s="185"/>
      <c r="D43" s="185"/>
      <c r="E43" s="185"/>
      <c r="F43" s="199"/>
      <c r="G43" s="199"/>
      <c r="H43" s="449"/>
      <c r="I43" s="186"/>
      <c r="J43" s="186"/>
      <c r="K43" s="186"/>
    </row>
    <row r="44" spans="1:15" ht="15" customHeight="1">
      <c r="A44" s="185"/>
      <c r="B44" s="185"/>
      <c r="C44" s="185"/>
      <c r="D44" s="185"/>
      <c r="E44" s="185"/>
      <c r="F44" s="199"/>
      <c r="G44" s="779" t="s">
        <v>1026</v>
      </c>
      <c r="H44" s="779"/>
      <c r="I44" s="186"/>
      <c r="J44" s="186"/>
      <c r="K44" s="186"/>
    </row>
    <row r="45" spans="1:15" ht="15" customHeight="1">
      <c r="A45" s="185"/>
      <c r="B45" s="185"/>
      <c r="C45" s="185"/>
      <c r="D45" s="185"/>
      <c r="E45" s="185"/>
      <c r="F45" s="199"/>
      <c r="G45" s="779" t="s">
        <v>1010</v>
      </c>
      <c r="H45" s="779"/>
      <c r="I45" s="186"/>
      <c r="J45" s="186"/>
      <c r="K45" s="186"/>
    </row>
    <row r="46" spans="1:15">
      <c r="A46" s="185"/>
      <c r="C46" s="185"/>
      <c r="D46" s="185"/>
      <c r="E46" s="185"/>
      <c r="F46" s="594" t="s">
        <v>1025</v>
      </c>
      <c r="G46" s="190"/>
      <c r="H46" s="450"/>
      <c r="I46" s="187"/>
      <c r="J46" s="185"/>
      <c r="K46" s="185"/>
    </row>
    <row r="47" spans="1:15">
      <c r="A47" s="185"/>
      <c r="B47" s="185"/>
      <c r="C47" s="185"/>
      <c r="D47" s="185"/>
      <c r="E47" s="185"/>
      <c r="F47" s="185"/>
      <c r="G47" s="185"/>
      <c r="H47" s="185"/>
      <c r="I47" s="185"/>
      <c r="J47" s="185"/>
      <c r="K47" s="185"/>
      <c r="L47" s="185"/>
      <c r="M47" s="185"/>
      <c r="N47" s="185"/>
      <c r="O47" s="185"/>
    </row>
    <row r="48" spans="1:15" ht="15">
      <c r="G48" s="645" t="s">
        <v>1028</v>
      </c>
      <c r="H48" s="645"/>
    </row>
  </sheetData>
  <mergeCells count="7">
    <mergeCell ref="G48:H48"/>
    <mergeCell ref="A1:G1"/>
    <mergeCell ref="A2:H2"/>
    <mergeCell ref="A4:H4"/>
    <mergeCell ref="G6:H6"/>
    <mergeCell ref="G45:H45"/>
    <mergeCell ref="G44:H44"/>
  </mergeCells>
  <printOptions horizontalCentered="1"/>
  <pageMargins left="0.70866141732283472" right="0.70866141732283472" top="0.23622047244094491" bottom="0"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topLeftCell="A23" zoomScaleSheetLayoutView="85" workbookViewId="0">
      <selection activeCell="G12" sqref="G12:G44"/>
    </sheetView>
  </sheetViews>
  <sheetFormatPr defaultRowHeight="13.2"/>
  <cols>
    <col min="1" max="1" width="5.109375" customWidth="1"/>
    <col min="2" max="2" width="16.109375" customWidth="1"/>
    <col min="3" max="3" width="9.6640625" customWidth="1"/>
    <col min="5" max="5" width="9.5546875" customWidth="1"/>
    <col min="6" max="6" width="9.6640625" customWidth="1"/>
    <col min="7" max="7" width="10" customWidth="1"/>
    <col min="8" max="8" width="9.88671875" customWidth="1"/>
    <col min="10" max="10" width="10.6640625" customWidth="1"/>
    <col min="11" max="11" width="11.33203125" customWidth="1"/>
    <col min="12" max="12" width="9.88671875" customWidth="1"/>
    <col min="13" max="13" width="8.88671875" customWidth="1"/>
    <col min="14" max="14" width="11" customWidth="1"/>
  </cols>
  <sheetData>
    <row r="1" spans="1:18" ht="12.75" customHeight="1">
      <c r="D1" s="708"/>
      <c r="E1" s="708"/>
      <c r="F1" s="708"/>
      <c r="G1" s="708"/>
      <c r="H1" s="708"/>
      <c r="I1" s="708"/>
      <c r="L1" s="786" t="s">
        <v>82</v>
      </c>
      <c r="M1" s="786"/>
    </row>
    <row r="2" spans="1:18" ht="15.6">
      <c r="A2" s="704" t="s">
        <v>0</v>
      </c>
      <c r="B2" s="704"/>
      <c r="C2" s="704"/>
      <c r="D2" s="704"/>
      <c r="E2" s="704"/>
      <c r="F2" s="704"/>
      <c r="G2" s="704"/>
      <c r="H2" s="704"/>
      <c r="I2" s="704"/>
      <c r="J2" s="704"/>
      <c r="K2" s="704"/>
      <c r="L2" s="704"/>
      <c r="M2" s="704"/>
    </row>
    <row r="3" spans="1:18" ht="21">
      <c r="A3" s="705" t="s">
        <v>652</v>
      </c>
      <c r="B3" s="705"/>
      <c r="C3" s="705"/>
      <c r="D3" s="705"/>
      <c r="E3" s="705"/>
      <c r="F3" s="705"/>
      <c r="G3" s="705"/>
      <c r="H3" s="705"/>
      <c r="I3" s="705"/>
      <c r="J3" s="705"/>
      <c r="K3" s="705"/>
      <c r="L3" s="705"/>
      <c r="M3" s="705"/>
    </row>
    <row r="4" spans="1:18" ht="11.25" customHeight="1"/>
    <row r="5" spans="1:18" ht="15.6">
      <c r="A5" s="704" t="s">
        <v>657</v>
      </c>
      <c r="B5" s="704"/>
      <c r="C5" s="704"/>
      <c r="D5" s="704"/>
      <c r="E5" s="704"/>
      <c r="F5" s="704"/>
      <c r="G5" s="704"/>
      <c r="H5" s="704"/>
      <c r="I5" s="704"/>
      <c r="J5" s="704"/>
      <c r="K5" s="704"/>
      <c r="L5" s="704"/>
      <c r="M5" s="704"/>
    </row>
    <row r="7" spans="1:18">
      <c r="A7" s="707" t="s">
        <v>938</v>
      </c>
      <c r="B7" s="707"/>
      <c r="K7" s="97"/>
      <c r="L7" s="780" t="s">
        <v>966</v>
      </c>
      <c r="M7" s="780"/>
      <c r="N7" s="780"/>
    </row>
    <row r="8" spans="1:18">
      <c r="A8" s="27"/>
      <c r="B8" s="27"/>
      <c r="K8" s="87"/>
      <c r="L8" s="112"/>
      <c r="M8" s="117"/>
      <c r="N8" s="112"/>
    </row>
    <row r="9" spans="1:18" ht="15.75" customHeight="1">
      <c r="A9" s="781" t="s">
        <v>69</v>
      </c>
      <c r="B9" s="781" t="s">
        <v>3</v>
      </c>
      <c r="C9" s="702" t="s">
        <v>4</v>
      </c>
      <c r="D9" s="702"/>
      <c r="E9" s="702"/>
      <c r="F9" s="731"/>
      <c r="G9" s="783"/>
      <c r="H9" s="732" t="s">
        <v>96</v>
      </c>
      <c r="I9" s="732"/>
      <c r="J9" s="732"/>
      <c r="K9" s="732"/>
      <c r="L9" s="732"/>
      <c r="M9" s="781" t="s">
        <v>130</v>
      </c>
      <c r="N9" s="690" t="s">
        <v>131</v>
      </c>
    </row>
    <row r="10" spans="1:18" ht="39.6">
      <c r="A10" s="782"/>
      <c r="B10" s="782"/>
      <c r="C10" s="546" t="s">
        <v>5</v>
      </c>
      <c r="D10" s="546" t="s">
        <v>6</v>
      </c>
      <c r="E10" s="546" t="s">
        <v>361</v>
      </c>
      <c r="F10" s="557" t="s">
        <v>94</v>
      </c>
      <c r="G10" s="558" t="s">
        <v>362</v>
      </c>
      <c r="H10" s="546" t="s">
        <v>5</v>
      </c>
      <c r="I10" s="546" t="s">
        <v>6</v>
      </c>
      <c r="J10" s="546" t="s">
        <v>361</v>
      </c>
      <c r="K10" s="557" t="s">
        <v>94</v>
      </c>
      <c r="L10" s="557" t="s">
        <v>363</v>
      </c>
      <c r="M10" s="782"/>
      <c r="N10" s="690"/>
      <c r="Q10" s="10"/>
      <c r="R10" s="10"/>
    </row>
    <row r="11" spans="1:18" s="12" customFormat="1">
      <c r="A11" s="3">
        <v>1</v>
      </c>
      <c r="B11" s="3">
        <v>2</v>
      </c>
      <c r="C11" s="3">
        <v>3</v>
      </c>
      <c r="D11" s="3">
        <v>4</v>
      </c>
      <c r="E11" s="3">
        <v>5</v>
      </c>
      <c r="F11" s="3">
        <v>6</v>
      </c>
      <c r="G11" s="3">
        <v>7</v>
      </c>
      <c r="H11" s="3">
        <v>8</v>
      </c>
      <c r="I11" s="3">
        <v>9</v>
      </c>
      <c r="J11" s="3">
        <v>10</v>
      </c>
      <c r="K11" s="3">
        <v>11</v>
      </c>
      <c r="L11" s="3">
        <v>12</v>
      </c>
      <c r="M11" s="3">
        <v>13</v>
      </c>
      <c r="N11" s="3">
        <v>14</v>
      </c>
    </row>
    <row r="12" spans="1:18">
      <c r="A12" s="302">
        <v>1</v>
      </c>
      <c r="B12" s="303" t="s">
        <v>820</v>
      </c>
      <c r="C12" s="318">
        <v>280</v>
      </c>
      <c r="D12" s="318">
        <v>39</v>
      </c>
      <c r="E12" s="318">
        <v>0</v>
      </c>
      <c r="F12" s="294">
        <v>0</v>
      </c>
      <c r="G12" s="7">
        <f>C12+D12+E12+F12</f>
        <v>319</v>
      </c>
      <c r="H12" s="318">
        <v>280</v>
      </c>
      <c r="I12" s="318">
        <v>39</v>
      </c>
      <c r="J12" s="318">
        <v>0</v>
      </c>
      <c r="K12" s="294">
        <v>0</v>
      </c>
      <c r="L12" s="6">
        <f>H12+I12+J12+K12</f>
        <v>319</v>
      </c>
      <c r="M12" s="6">
        <f>G12-L12</f>
        <v>0</v>
      </c>
      <c r="N12" s="6"/>
    </row>
    <row r="13" spans="1:18">
      <c r="A13" s="302">
        <v>2</v>
      </c>
      <c r="B13" s="303" t="s">
        <v>821</v>
      </c>
      <c r="C13" s="318">
        <v>116</v>
      </c>
      <c r="D13" s="318">
        <v>92</v>
      </c>
      <c r="E13" s="318">
        <v>22</v>
      </c>
      <c r="F13" s="294">
        <v>0</v>
      </c>
      <c r="G13" s="7">
        <f t="shared" ref="G13:G44" si="0">C13+D13+E13+F13</f>
        <v>230</v>
      </c>
      <c r="H13" s="318">
        <v>116</v>
      </c>
      <c r="I13" s="318">
        <v>92</v>
      </c>
      <c r="J13" s="318">
        <v>22</v>
      </c>
      <c r="K13" s="294">
        <v>0</v>
      </c>
      <c r="L13" s="6">
        <f t="shared" ref="L13:L44" si="1">H13+I13+J13+K13</f>
        <v>230</v>
      </c>
      <c r="M13" s="6">
        <f t="shared" ref="M13:M44" si="2">G13-L13</f>
        <v>0</v>
      </c>
      <c r="N13" s="6"/>
    </row>
    <row r="14" spans="1:18">
      <c r="A14" s="302">
        <v>3</v>
      </c>
      <c r="B14" s="303" t="s">
        <v>822</v>
      </c>
      <c r="C14" s="319">
        <v>677</v>
      </c>
      <c r="D14" s="320">
        <v>91</v>
      </c>
      <c r="E14" s="321">
        <v>13</v>
      </c>
      <c r="F14" s="319">
        <v>0</v>
      </c>
      <c r="G14" s="7">
        <f t="shared" si="0"/>
        <v>781</v>
      </c>
      <c r="H14" s="319">
        <v>677</v>
      </c>
      <c r="I14" s="320">
        <v>91</v>
      </c>
      <c r="J14" s="321">
        <v>13</v>
      </c>
      <c r="K14" s="319">
        <v>0</v>
      </c>
      <c r="L14" s="6">
        <f t="shared" si="1"/>
        <v>781</v>
      </c>
      <c r="M14" s="6">
        <f t="shared" si="2"/>
        <v>0</v>
      </c>
      <c r="N14" s="6"/>
    </row>
    <row r="15" spans="1:18">
      <c r="A15" s="302">
        <v>4</v>
      </c>
      <c r="B15" s="303" t="s">
        <v>823</v>
      </c>
      <c r="C15" s="322">
        <v>801</v>
      </c>
      <c r="D15" s="323">
        <v>166</v>
      </c>
      <c r="E15" s="324">
        <v>0</v>
      </c>
      <c r="F15" s="322">
        <v>0</v>
      </c>
      <c r="G15" s="7">
        <f t="shared" si="0"/>
        <v>967</v>
      </c>
      <c r="H15" s="322">
        <v>801</v>
      </c>
      <c r="I15" s="323">
        <v>166</v>
      </c>
      <c r="J15" s="324">
        <v>0</v>
      </c>
      <c r="K15" s="322">
        <v>0</v>
      </c>
      <c r="L15" s="6">
        <f t="shared" si="1"/>
        <v>967</v>
      </c>
      <c r="M15" s="6">
        <f t="shared" si="2"/>
        <v>0</v>
      </c>
      <c r="N15" s="6"/>
    </row>
    <row r="16" spans="1:18">
      <c r="A16" s="302">
        <v>5</v>
      </c>
      <c r="B16" s="303" t="s">
        <v>824</v>
      </c>
      <c r="C16" s="322">
        <v>810</v>
      </c>
      <c r="D16" s="323">
        <v>10</v>
      </c>
      <c r="E16" s="324">
        <v>22</v>
      </c>
      <c r="F16" s="322">
        <v>0</v>
      </c>
      <c r="G16" s="7">
        <f t="shared" si="0"/>
        <v>842</v>
      </c>
      <c r="H16" s="322">
        <v>810</v>
      </c>
      <c r="I16" s="323">
        <v>10</v>
      </c>
      <c r="J16" s="324">
        <v>22</v>
      </c>
      <c r="K16" s="322">
        <v>0</v>
      </c>
      <c r="L16" s="6">
        <f t="shared" si="1"/>
        <v>842</v>
      </c>
      <c r="M16" s="6">
        <f t="shared" si="2"/>
        <v>0</v>
      </c>
      <c r="N16" s="6"/>
    </row>
    <row r="17" spans="1:14">
      <c r="A17" s="302">
        <v>6</v>
      </c>
      <c r="B17" s="303" t="s">
        <v>825</v>
      </c>
      <c r="C17" s="322">
        <v>857</v>
      </c>
      <c r="D17" s="323">
        <v>178</v>
      </c>
      <c r="E17" s="324">
        <v>0</v>
      </c>
      <c r="F17" s="322">
        <v>0</v>
      </c>
      <c r="G17" s="7">
        <f t="shared" si="0"/>
        <v>1035</v>
      </c>
      <c r="H17" s="322">
        <v>857</v>
      </c>
      <c r="I17" s="323">
        <v>178</v>
      </c>
      <c r="J17" s="324">
        <v>0</v>
      </c>
      <c r="K17" s="322">
        <v>0</v>
      </c>
      <c r="L17" s="6">
        <f t="shared" si="1"/>
        <v>1035</v>
      </c>
      <c r="M17" s="6">
        <f t="shared" si="2"/>
        <v>0</v>
      </c>
      <c r="N17" s="6"/>
    </row>
    <row r="18" spans="1:14">
      <c r="A18" s="302">
        <v>7</v>
      </c>
      <c r="B18" s="303" t="s">
        <v>826</v>
      </c>
      <c r="C18" s="322">
        <v>723</v>
      </c>
      <c r="D18" s="323">
        <v>82</v>
      </c>
      <c r="E18" s="324">
        <v>21</v>
      </c>
      <c r="F18" s="322">
        <v>0</v>
      </c>
      <c r="G18" s="7">
        <f t="shared" si="0"/>
        <v>826</v>
      </c>
      <c r="H18" s="322">
        <v>723</v>
      </c>
      <c r="I18" s="323">
        <v>82</v>
      </c>
      <c r="J18" s="324">
        <v>21</v>
      </c>
      <c r="K18" s="322">
        <v>0</v>
      </c>
      <c r="L18" s="6">
        <f t="shared" si="1"/>
        <v>826</v>
      </c>
      <c r="M18" s="6">
        <f t="shared" si="2"/>
        <v>0</v>
      </c>
      <c r="N18" s="6"/>
    </row>
    <row r="19" spans="1:14">
      <c r="A19" s="302">
        <v>8</v>
      </c>
      <c r="B19" s="303" t="s">
        <v>827</v>
      </c>
      <c r="C19" s="319">
        <v>767</v>
      </c>
      <c r="D19" s="320">
        <v>118</v>
      </c>
      <c r="E19" s="321">
        <v>0</v>
      </c>
      <c r="F19" s="319">
        <v>0</v>
      </c>
      <c r="G19" s="7">
        <f t="shared" si="0"/>
        <v>885</v>
      </c>
      <c r="H19" s="319">
        <v>767</v>
      </c>
      <c r="I19" s="320">
        <v>118</v>
      </c>
      <c r="J19" s="321">
        <v>0</v>
      </c>
      <c r="K19" s="319">
        <v>0</v>
      </c>
      <c r="L19" s="6">
        <f t="shared" si="1"/>
        <v>885</v>
      </c>
      <c r="M19" s="6">
        <f t="shared" si="2"/>
        <v>0</v>
      </c>
      <c r="N19" s="6"/>
    </row>
    <row r="20" spans="1:14">
      <c r="A20" s="302">
        <v>9</v>
      </c>
      <c r="B20" s="303" t="s">
        <v>828</v>
      </c>
      <c r="C20" s="322">
        <v>167</v>
      </c>
      <c r="D20" s="323">
        <v>103</v>
      </c>
      <c r="E20" s="324">
        <v>0</v>
      </c>
      <c r="F20" s="322">
        <v>0</v>
      </c>
      <c r="G20" s="7">
        <f t="shared" si="0"/>
        <v>270</v>
      </c>
      <c r="H20" s="322">
        <v>167</v>
      </c>
      <c r="I20" s="323">
        <v>103</v>
      </c>
      <c r="J20" s="324">
        <v>0</v>
      </c>
      <c r="K20" s="322">
        <v>0</v>
      </c>
      <c r="L20" s="6">
        <f t="shared" si="1"/>
        <v>270</v>
      </c>
      <c r="M20" s="6">
        <f t="shared" si="2"/>
        <v>0</v>
      </c>
      <c r="N20" s="6"/>
    </row>
    <row r="21" spans="1:14">
      <c r="A21" s="302">
        <v>10</v>
      </c>
      <c r="B21" s="303" t="s">
        <v>829</v>
      </c>
      <c r="C21" s="322">
        <v>454</v>
      </c>
      <c r="D21" s="323">
        <v>36</v>
      </c>
      <c r="E21" s="324">
        <v>0</v>
      </c>
      <c r="F21" s="322">
        <v>0</v>
      </c>
      <c r="G21" s="7">
        <f t="shared" si="0"/>
        <v>490</v>
      </c>
      <c r="H21" s="322">
        <v>454</v>
      </c>
      <c r="I21" s="323">
        <v>36</v>
      </c>
      <c r="J21" s="324">
        <v>0</v>
      </c>
      <c r="K21" s="322">
        <v>0</v>
      </c>
      <c r="L21" s="6">
        <f t="shared" si="1"/>
        <v>490</v>
      </c>
      <c r="M21" s="6">
        <f t="shared" si="2"/>
        <v>0</v>
      </c>
      <c r="N21" s="6"/>
    </row>
    <row r="22" spans="1:14">
      <c r="A22" s="302">
        <v>11</v>
      </c>
      <c r="B22" s="303" t="s">
        <v>830</v>
      </c>
      <c r="C22" s="322">
        <v>1120</v>
      </c>
      <c r="D22" s="323">
        <v>14</v>
      </c>
      <c r="E22" s="324">
        <v>22</v>
      </c>
      <c r="F22" s="322">
        <v>0</v>
      </c>
      <c r="G22" s="7">
        <f t="shared" si="0"/>
        <v>1156</v>
      </c>
      <c r="H22" s="322">
        <v>1120</v>
      </c>
      <c r="I22" s="323">
        <v>14</v>
      </c>
      <c r="J22" s="324">
        <v>22</v>
      </c>
      <c r="K22" s="322">
        <v>0</v>
      </c>
      <c r="L22" s="6">
        <f t="shared" si="1"/>
        <v>1156</v>
      </c>
      <c r="M22" s="6">
        <f t="shared" si="2"/>
        <v>0</v>
      </c>
      <c r="N22" s="6"/>
    </row>
    <row r="23" spans="1:14">
      <c r="A23" s="302">
        <v>12</v>
      </c>
      <c r="B23" s="303" t="s">
        <v>831</v>
      </c>
      <c r="C23" s="322">
        <v>721</v>
      </c>
      <c r="D23" s="323">
        <v>139</v>
      </c>
      <c r="E23" s="324">
        <v>0</v>
      </c>
      <c r="F23" s="322">
        <v>0</v>
      </c>
      <c r="G23" s="7">
        <f t="shared" si="0"/>
        <v>860</v>
      </c>
      <c r="H23" s="322">
        <v>721</v>
      </c>
      <c r="I23" s="323">
        <v>139</v>
      </c>
      <c r="J23" s="324">
        <v>0</v>
      </c>
      <c r="K23" s="322">
        <v>0</v>
      </c>
      <c r="L23" s="6">
        <f t="shared" si="1"/>
        <v>860</v>
      </c>
      <c r="M23" s="6">
        <f t="shared" si="2"/>
        <v>0</v>
      </c>
      <c r="N23" s="6"/>
    </row>
    <row r="24" spans="1:14">
      <c r="A24" s="302">
        <v>13</v>
      </c>
      <c r="B24" s="303" t="s">
        <v>832</v>
      </c>
      <c r="C24" s="322">
        <v>565</v>
      </c>
      <c r="D24" s="323">
        <v>189</v>
      </c>
      <c r="E24" s="324">
        <v>0</v>
      </c>
      <c r="F24" s="322">
        <v>0</v>
      </c>
      <c r="G24" s="7">
        <f t="shared" si="0"/>
        <v>754</v>
      </c>
      <c r="H24" s="322">
        <v>565</v>
      </c>
      <c r="I24" s="323">
        <v>189</v>
      </c>
      <c r="J24" s="324">
        <v>0</v>
      </c>
      <c r="K24" s="322">
        <v>0</v>
      </c>
      <c r="L24" s="6">
        <f t="shared" si="1"/>
        <v>754</v>
      </c>
      <c r="M24" s="6">
        <f t="shared" si="2"/>
        <v>0</v>
      </c>
      <c r="N24" s="6"/>
    </row>
    <row r="25" spans="1:14">
      <c r="A25" s="302">
        <v>14</v>
      </c>
      <c r="B25" s="303" t="s">
        <v>833</v>
      </c>
      <c r="C25" s="322">
        <v>608</v>
      </c>
      <c r="D25" s="323">
        <v>50</v>
      </c>
      <c r="E25" s="324">
        <v>15</v>
      </c>
      <c r="F25" s="322">
        <v>0</v>
      </c>
      <c r="G25" s="7">
        <f t="shared" si="0"/>
        <v>673</v>
      </c>
      <c r="H25" s="322">
        <v>608</v>
      </c>
      <c r="I25" s="323">
        <v>50</v>
      </c>
      <c r="J25" s="324">
        <v>15</v>
      </c>
      <c r="K25" s="322">
        <v>0</v>
      </c>
      <c r="L25" s="6">
        <f t="shared" si="1"/>
        <v>673</v>
      </c>
      <c r="M25" s="6">
        <f t="shared" si="2"/>
        <v>0</v>
      </c>
      <c r="N25" s="6"/>
    </row>
    <row r="26" spans="1:14">
      <c r="A26" s="302">
        <v>15</v>
      </c>
      <c r="B26" s="303" t="s">
        <v>834</v>
      </c>
      <c r="C26" s="322">
        <v>220</v>
      </c>
      <c r="D26" s="323">
        <v>86</v>
      </c>
      <c r="E26" s="324">
        <v>0</v>
      </c>
      <c r="F26" s="322">
        <v>0</v>
      </c>
      <c r="G26" s="7">
        <f t="shared" si="0"/>
        <v>306</v>
      </c>
      <c r="H26" s="322">
        <v>220</v>
      </c>
      <c r="I26" s="323">
        <v>86</v>
      </c>
      <c r="J26" s="324">
        <v>0</v>
      </c>
      <c r="K26" s="322">
        <v>0</v>
      </c>
      <c r="L26" s="6">
        <f t="shared" si="1"/>
        <v>306</v>
      </c>
      <c r="M26" s="6">
        <f t="shared" si="2"/>
        <v>0</v>
      </c>
      <c r="N26" s="6"/>
    </row>
    <row r="27" spans="1:14">
      <c r="A27" s="302">
        <v>16</v>
      </c>
      <c r="B27" s="303" t="s">
        <v>835</v>
      </c>
      <c r="C27" s="319">
        <v>164</v>
      </c>
      <c r="D27" s="320">
        <v>37</v>
      </c>
      <c r="E27" s="321">
        <v>0</v>
      </c>
      <c r="F27" s="319">
        <v>0</v>
      </c>
      <c r="G27" s="7">
        <f t="shared" si="0"/>
        <v>201</v>
      </c>
      <c r="H27" s="319">
        <v>164</v>
      </c>
      <c r="I27" s="320">
        <v>37</v>
      </c>
      <c r="J27" s="321">
        <v>0</v>
      </c>
      <c r="K27" s="319">
        <v>0</v>
      </c>
      <c r="L27" s="6">
        <f t="shared" si="1"/>
        <v>201</v>
      </c>
      <c r="M27" s="6">
        <f t="shared" si="2"/>
        <v>0</v>
      </c>
      <c r="N27" s="6"/>
    </row>
    <row r="28" spans="1:14">
      <c r="A28" s="302">
        <v>17</v>
      </c>
      <c r="B28" s="303" t="s">
        <v>836</v>
      </c>
      <c r="C28" s="322">
        <v>1029</v>
      </c>
      <c r="D28" s="323">
        <v>54</v>
      </c>
      <c r="E28" s="324">
        <v>0</v>
      </c>
      <c r="F28" s="322">
        <v>0</v>
      </c>
      <c r="G28" s="7">
        <f t="shared" si="0"/>
        <v>1083</v>
      </c>
      <c r="H28" s="322">
        <v>1029</v>
      </c>
      <c r="I28" s="323">
        <v>54</v>
      </c>
      <c r="J28" s="324">
        <v>0</v>
      </c>
      <c r="K28" s="322">
        <v>0</v>
      </c>
      <c r="L28" s="6">
        <f t="shared" si="1"/>
        <v>1083</v>
      </c>
      <c r="M28" s="6">
        <f t="shared" si="2"/>
        <v>0</v>
      </c>
      <c r="N28" s="6"/>
    </row>
    <row r="29" spans="1:14">
      <c r="A29" s="302">
        <v>18</v>
      </c>
      <c r="B29" s="303" t="s">
        <v>837</v>
      </c>
      <c r="C29" s="322">
        <v>703</v>
      </c>
      <c r="D29" s="323">
        <v>148</v>
      </c>
      <c r="E29" s="324">
        <v>0</v>
      </c>
      <c r="F29" s="322">
        <v>0</v>
      </c>
      <c r="G29" s="7">
        <f t="shared" si="0"/>
        <v>851</v>
      </c>
      <c r="H29" s="322">
        <v>703</v>
      </c>
      <c r="I29" s="323">
        <v>148</v>
      </c>
      <c r="J29" s="324">
        <v>0</v>
      </c>
      <c r="K29" s="322">
        <v>0</v>
      </c>
      <c r="L29" s="6">
        <f t="shared" si="1"/>
        <v>851</v>
      </c>
      <c r="M29" s="6">
        <f t="shared" si="2"/>
        <v>0</v>
      </c>
      <c r="N29" s="6"/>
    </row>
    <row r="30" spans="1:14">
      <c r="A30" s="302">
        <v>19</v>
      </c>
      <c r="B30" s="303" t="s">
        <v>838</v>
      </c>
      <c r="C30" s="322">
        <v>1065</v>
      </c>
      <c r="D30" s="323">
        <v>65</v>
      </c>
      <c r="E30" s="324">
        <v>21</v>
      </c>
      <c r="F30" s="322">
        <v>0</v>
      </c>
      <c r="G30" s="7">
        <f t="shared" si="0"/>
        <v>1151</v>
      </c>
      <c r="H30" s="322">
        <v>1065</v>
      </c>
      <c r="I30" s="323">
        <v>65</v>
      </c>
      <c r="J30" s="324">
        <v>21</v>
      </c>
      <c r="K30" s="322">
        <v>0</v>
      </c>
      <c r="L30" s="6">
        <f t="shared" si="1"/>
        <v>1151</v>
      </c>
      <c r="M30" s="6">
        <f t="shared" si="2"/>
        <v>0</v>
      </c>
      <c r="N30" s="6"/>
    </row>
    <row r="31" spans="1:14">
      <c r="A31" s="302">
        <v>20</v>
      </c>
      <c r="B31" s="303" t="s">
        <v>839</v>
      </c>
      <c r="C31" s="322">
        <v>684</v>
      </c>
      <c r="D31" s="323">
        <v>106</v>
      </c>
      <c r="E31" s="324">
        <v>0</v>
      </c>
      <c r="F31" s="322">
        <v>0</v>
      </c>
      <c r="G31" s="7">
        <f t="shared" si="0"/>
        <v>790</v>
      </c>
      <c r="H31" s="322">
        <v>684</v>
      </c>
      <c r="I31" s="323">
        <v>106</v>
      </c>
      <c r="J31" s="324">
        <v>0</v>
      </c>
      <c r="K31" s="322">
        <v>0</v>
      </c>
      <c r="L31" s="6">
        <f t="shared" si="1"/>
        <v>790</v>
      </c>
      <c r="M31" s="6">
        <f t="shared" si="2"/>
        <v>0</v>
      </c>
      <c r="N31" s="6"/>
    </row>
    <row r="32" spans="1:14">
      <c r="A32" s="302">
        <v>21</v>
      </c>
      <c r="B32" s="303" t="s">
        <v>840</v>
      </c>
      <c r="C32" s="323">
        <v>867</v>
      </c>
      <c r="D32" s="323">
        <v>165</v>
      </c>
      <c r="E32" s="323">
        <v>0</v>
      </c>
      <c r="F32" s="323">
        <v>0</v>
      </c>
      <c r="G32" s="7">
        <f t="shared" si="0"/>
        <v>1032</v>
      </c>
      <c r="H32" s="323">
        <v>867</v>
      </c>
      <c r="I32" s="323">
        <v>165</v>
      </c>
      <c r="J32" s="323">
        <v>0</v>
      </c>
      <c r="K32" s="323">
        <v>0</v>
      </c>
      <c r="L32" s="6">
        <f t="shared" si="1"/>
        <v>1032</v>
      </c>
      <c r="M32" s="6">
        <f t="shared" si="2"/>
        <v>0</v>
      </c>
      <c r="N32" s="6"/>
    </row>
    <row r="33" spans="1:15">
      <c r="A33" s="302">
        <v>22</v>
      </c>
      <c r="B33" s="303" t="s">
        <v>841</v>
      </c>
      <c r="C33" s="323">
        <v>291</v>
      </c>
      <c r="D33" s="323">
        <v>122</v>
      </c>
      <c r="E33" s="323">
        <v>0</v>
      </c>
      <c r="F33" s="323">
        <v>0</v>
      </c>
      <c r="G33" s="7">
        <f t="shared" si="0"/>
        <v>413</v>
      </c>
      <c r="H33" s="323">
        <v>291</v>
      </c>
      <c r="I33" s="323">
        <v>122</v>
      </c>
      <c r="J33" s="323">
        <v>0</v>
      </c>
      <c r="K33" s="323">
        <v>0</v>
      </c>
      <c r="L33" s="6">
        <f t="shared" si="1"/>
        <v>413</v>
      </c>
      <c r="M33" s="6">
        <f t="shared" si="2"/>
        <v>0</v>
      </c>
      <c r="N33" s="6"/>
    </row>
    <row r="34" spans="1:15">
      <c r="A34" s="302">
        <v>23</v>
      </c>
      <c r="B34" s="303" t="s">
        <v>842</v>
      </c>
      <c r="C34" s="323">
        <v>788</v>
      </c>
      <c r="D34" s="323">
        <v>176</v>
      </c>
      <c r="E34" s="323">
        <v>25</v>
      </c>
      <c r="F34" s="323">
        <v>0</v>
      </c>
      <c r="G34" s="7">
        <f t="shared" si="0"/>
        <v>989</v>
      </c>
      <c r="H34" s="323">
        <v>788</v>
      </c>
      <c r="I34" s="323">
        <v>176</v>
      </c>
      <c r="J34" s="323">
        <v>25</v>
      </c>
      <c r="K34" s="323">
        <v>0</v>
      </c>
      <c r="L34" s="6">
        <f t="shared" si="1"/>
        <v>989</v>
      </c>
      <c r="M34" s="6">
        <f t="shared" si="2"/>
        <v>0</v>
      </c>
      <c r="N34" s="6"/>
    </row>
    <row r="35" spans="1:15">
      <c r="A35" s="302">
        <v>24</v>
      </c>
      <c r="B35" s="303" t="s">
        <v>843</v>
      </c>
      <c r="C35" s="323">
        <v>832</v>
      </c>
      <c r="D35" s="323">
        <v>123</v>
      </c>
      <c r="E35" s="323">
        <v>0</v>
      </c>
      <c r="F35" s="323">
        <v>0</v>
      </c>
      <c r="G35" s="7">
        <f t="shared" si="0"/>
        <v>955</v>
      </c>
      <c r="H35" s="323">
        <v>832</v>
      </c>
      <c r="I35" s="323">
        <v>123</v>
      </c>
      <c r="J35" s="323">
        <v>0</v>
      </c>
      <c r="K35" s="323">
        <v>0</v>
      </c>
      <c r="L35" s="6">
        <f t="shared" si="1"/>
        <v>955</v>
      </c>
      <c r="M35" s="6">
        <f t="shared" si="2"/>
        <v>0</v>
      </c>
      <c r="N35" s="6"/>
    </row>
    <row r="36" spans="1:15">
      <c r="A36" s="302">
        <v>25</v>
      </c>
      <c r="B36" s="303" t="s">
        <v>844</v>
      </c>
      <c r="C36" s="323">
        <v>518</v>
      </c>
      <c r="D36" s="323">
        <v>64</v>
      </c>
      <c r="E36" s="323">
        <v>0</v>
      </c>
      <c r="F36" s="323">
        <v>0</v>
      </c>
      <c r="G36" s="7">
        <f t="shared" si="0"/>
        <v>582</v>
      </c>
      <c r="H36" s="323">
        <v>518</v>
      </c>
      <c r="I36" s="323">
        <v>64</v>
      </c>
      <c r="J36" s="323">
        <v>0</v>
      </c>
      <c r="K36" s="323">
        <v>0</v>
      </c>
      <c r="L36" s="6">
        <f t="shared" si="1"/>
        <v>582</v>
      </c>
      <c r="M36" s="6">
        <f t="shared" si="2"/>
        <v>0</v>
      </c>
      <c r="N36" s="6"/>
    </row>
    <row r="37" spans="1:15">
      <c r="A37" s="302">
        <v>26</v>
      </c>
      <c r="B37" s="303" t="s">
        <v>845</v>
      </c>
      <c r="C37" s="323">
        <v>542</v>
      </c>
      <c r="D37" s="323">
        <v>833</v>
      </c>
      <c r="E37" s="323">
        <v>14</v>
      </c>
      <c r="F37" s="323">
        <v>0</v>
      </c>
      <c r="G37" s="7">
        <f t="shared" si="0"/>
        <v>1389</v>
      </c>
      <c r="H37" s="323">
        <v>542</v>
      </c>
      <c r="I37" s="323">
        <v>833</v>
      </c>
      <c r="J37" s="323">
        <v>14</v>
      </c>
      <c r="K37" s="323">
        <v>0</v>
      </c>
      <c r="L37" s="6">
        <f t="shared" si="1"/>
        <v>1389</v>
      </c>
      <c r="M37" s="6">
        <f t="shared" si="2"/>
        <v>0</v>
      </c>
      <c r="N37" s="6"/>
    </row>
    <row r="38" spans="1:15">
      <c r="A38" s="302">
        <v>27</v>
      </c>
      <c r="B38" s="303" t="s">
        <v>846</v>
      </c>
      <c r="C38" s="325">
        <v>839</v>
      </c>
      <c r="D38" s="323">
        <v>57</v>
      </c>
      <c r="E38" s="323">
        <v>16</v>
      </c>
      <c r="F38" s="323">
        <v>0</v>
      </c>
      <c r="G38" s="7">
        <f t="shared" si="0"/>
        <v>912</v>
      </c>
      <c r="H38" s="325">
        <v>839</v>
      </c>
      <c r="I38" s="323">
        <v>57</v>
      </c>
      <c r="J38" s="323">
        <v>16</v>
      </c>
      <c r="K38" s="323">
        <v>0</v>
      </c>
      <c r="L38" s="6">
        <f t="shared" si="1"/>
        <v>912</v>
      </c>
      <c r="M38" s="6">
        <f t="shared" si="2"/>
        <v>0</v>
      </c>
      <c r="N38" s="6"/>
    </row>
    <row r="39" spans="1:15">
      <c r="A39" s="302">
        <v>28</v>
      </c>
      <c r="B39" s="303" t="s">
        <v>847</v>
      </c>
      <c r="C39" s="320">
        <v>1179</v>
      </c>
      <c r="D39" s="320">
        <v>114</v>
      </c>
      <c r="E39" s="320">
        <v>9</v>
      </c>
      <c r="F39" s="320">
        <v>0</v>
      </c>
      <c r="G39" s="7">
        <f t="shared" si="0"/>
        <v>1302</v>
      </c>
      <c r="H39" s="320">
        <v>1179</v>
      </c>
      <c r="I39" s="320">
        <v>114</v>
      </c>
      <c r="J39" s="320">
        <v>9</v>
      </c>
      <c r="K39" s="320">
        <v>0</v>
      </c>
      <c r="L39" s="6">
        <f t="shared" si="1"/>
        <v>1302</v>
      </c>
      <c r="M39" s="6">
        <f t="shared" si="2"/>
        <v>0</v>
      </c>
      <c r="N39" s="6"/>
    </row>
    <row r="40" spans="1:15">
      <c r="A40" s="302">
        <v>29</v>
      </c>
      <c r="B40" s="303" t="s">
        <v>848</v>
      </c>
      <c r="C40" s="320">
        <v>467</v>
      </c>
      <c r="D40" s="320">
        <v>519</v>
      </c>
      <c r="E40" s="320">
        <v>10</v>
      </c>
      <c r="F40" s="320">
        <v>0</v>
      </c>
      <c r="G40" s="7">
        <f t="shared" si="0"/>
        <v>996</v>
      </c>
      <c r="H40" s="320">
        <v>467</v>
      </c>
      <c r="I40" s="320">
        <v>519</v>
      </c>
      <c r="J40" s="320">
        <v>10</v>
      </c>
      <c r="K40" s="320">
        <v>0</v>
      </c>
      <c r="L40" s="6">
        <f t="shared" si="1"/>
        <v>996</v>
      </c>
      <c r="M40" s="6">
        <f t="shared" si="2"/>
        <v>0</v>
      </c>
      <c r="N40" s="6"/>
    </row>
    <row r="41" spans="1:15">
      <c r="A41" s="302">
        <v>30</v>
      </c>
      <c r="B41" s="303" t="s">
        <v>849</v>
      </c>
      <c r="C41" s="323">
        <v>1266</v>
      </c>
      <c r="D41" s="323">
        <v>198</v>
      </c>
      <c r="E41" s="323">
        <v>39</v>
      </c>
      <c r="F41" s="323">
        <v>0</v>
      </c>
      <c r="G41" s="7">
        <f t="shared" si="0"/>
        <v>1503</v>
      </c>
      <c r="H41" s="323">
        <v>1266</v>
      </c>
      <c r="I41" s="323">
        <v>198</v>
      </c>
      <c r="J41" s="323">
        <v>39</v>
      </c>
      <c r="K41" s="323">
        <v>0</v>
      </c>
      <c r="L41" s="6">
        <f t="shared" si="1"/>
        <v>1503</v>
      </c>
      <c r="M41" s="6">
        <f t="shared" si="2"/>
        <v>0</v>
      </c>
      <c r="N41" s="6"/>
    </row>
    <row r="42" spans="1:15">
      <c r="A42" s="302">
        <v>31</v>
      </c>
      <c r="B42" s="303" t="s">
        <v>850</v>
      </c>
      <c r="C42" s="323">
        <v>1322</v>
      </c>
      <c r="D42" s="323">
        <v>217</v>
      </c>
      <c r="E42" s="323">
        <v>0</v>
      </c>
      <c r="F42" s="323">
        <v>0</v>
      </c>
      <c r="G42" s="7">
        <f t="shared" si="0"/>
        <v>1539</v>
      </c>
      <c r="H42" s="323">
        <v>1322</v>
      </c>
      <c r="I42" s="323">
        <v>217</v>
      </c>
      <c r="J42" s="323">
        <v>0</v>
      </c>
      <c r="K42" s="323">
        <v>0</v>
      </c>
      <c r="L42" s="6">
        <f t="shared" si="1"/>
        <v>1539</v>
      </c>
      <c r="M42" s="6">
        <f t="shared" si="2"/>
        <v>0</v>
      </c>
      <c r="N42" s="6"/>
    </row>
    <row r="43" spans="1:15">
      <c r="A43" s="302">
        <v>32</v>
      </c>
      <c r="B43" s="303" t="s">
        <v>851</v>
      </c>
      <c r="C43" s="323">
        <v>627</v>
      </c>
      <c r="D43" s="323">
        <v>341</v>
      </c>
      <c r="E43" s="323">
        <v>21</v>
      </c>
      <c r="F43" s="323">
        <v>0</v>
      </c>
      <c r="G43" s="7">
        <f t="shared" si="0"/>
        <v>989</v>
      </c>
      <c r="H43" s="323">
        <v>627</v>
      </c>
      <c r="I43" s="323">
        <v>341</v>
      </c>
      <c r="J43" s="323">
        <v>21</v>
      </c>
      <c r="K43" s="323">
        <v>0</v>
      </c>
      <c r="L43" s="6">
        <f t="shared" si="1"/>
        <v>989</v>
      </c>
      <c r="M43" s="6">
        <f t="shared" si="2"/>
        <v>0</v>
      </c>
      <c r="N43" s="6"/>
    </row>
    <row r="44" spans="1:15" s="12" customFormat="1">
      <c r="A44" s="304"/>
      <c r="B44" s="305" t="s">
        <v>84</v>
      </c>
      <c r="C44" s="427">
        <f>SUM(C12:C43)</f>
        <v>22069</v>
      </c>
      <c r="D44" s="427">
        <f t="shared" ref="D44:F44" si="3">SUM(D12:D43)</f>
        <v>4732</v>
      </c>
      <c r="E44" s="427">
        <f t="shared" si="3"/>
        <v>270</v>
      </c>
      <c r="F44" s="427">
        <f t="shared" si="3"/>
        <v>0</v>
      </c>
      <c r="G44" s="428">
        <f t="shared" si="0"/>
        <v>27071</v>
      </c>
      <c r="H44" s="427">
        <f>SUM(H12:H43)</f>
        <v>22069</v>
      </c>
      <c r="I44" s="427">
        <f t="shared" ref="I44:K44" si="4">SUM(I12:I43)</f>
        <v>4732</v>
      </c>
      <c r="J44" s="427">
        <f t="shared" si="4"/>
        <v>270</v>
      </c>
      <c r="K44" s="427">
        <f t="shared" si="4"/>
        <v>0</v>
      </c>
      <c r="L44" s="25">
        <f t="shared" si="1"/>
        <v>27071</v>
      </c>
      <c r="M44" s="25">
        <f t="shared" si="2"/>
        <v>0</v>
      </c>
      <c r="N44" s="25"/>
      <c r="O44"/>
    </row>
    <row r="45" spans="1:15">
      <c r="A45" s="784" t="s">
        <v>934</v>
      </c>
      <c r="B45" s="784"/>
      <c r="C45" s="784"/>
      <c r="D45" s="784"/>
      <c r="E45" s="784"/>
      <c r="F45" s="784"/>
      <c r="G45" s="784"/>
      <c r="H45" s="784"/>
      <c r="I45" s="784"/>
      <c r="J45" s="784"/>
      <c r="K45" s="784"/>
      <c r="L45" s="784"/>
      <c r="M45" s="784"/>
      <c r="N45" s="784"/>
    </row>
    <row r="46" spans="1:15">
      <c r="A46" s="8" t="s">
        <v>8</v>
      </c>
    </row>
    <row r="47" spans="1:15">
      <c r="A47" t="s">
        <v>9</v>
      </c>
    </row>
    <row r="48" spans="1:15">
      <c r="A48" t="s">
        <v>10</v>
      </c>
      <c r="J48" s="9" t="s">
        <v>11</v>
      </c>
      <c r="K48" s="9"/>
      <c r="L48" s="9" t="s">
        <v>11</v>
      </c>
    </row>
    <row r="49" spans="1:14">
      <c r="A49" s="13" t="s">
        <v>435</v>
      </c>
      <c r="J49" s="9"/>
      <c r="K49" s="9"/>
      <c r="L49" s="9"/>
    </row>
    <row r="50" spans="1:14">
      <c r="C50" s="13" t="s">
        <v>436</v>
      </c>
      <c r="E50" s="10"/>
      <c r="F50" s="10"/>
      <c r="G50" s="10"/>
      <c r="H50" s="10"/>
      <c r="I50" s="10"/>
      <c r="J50" s="10"/>
      <c r="K50" s="10"/>
      <c r="L50" s="10"/>
      <c r="M50" s="10"/>
    </row>
    <row r="51" spans="1:14" ht="15.6">
      <c r="A51" s="471"/>
      <c r="B51" s="471"/>
      <c r="C51" s="471"/>
      <c r="D51" s="471"/>
      <c r="E51" s="471"/>
      <c r="F51" s="471"/>
      <c r="G51" s="471"/>
      <c r="H51" s="471"/>
      <c r="I51" s="471"/>
      <c r="J51" s="471"/>
      <c r="K51" s="785" t="s">
        <v>1026</v>
      </c>
      <c r="L51" s="785"/>
      <c r="M51" s="785"/>
      <c r="N51" s="785"/>
    </row>
    <row r="52" spans="1:14" ht="15.75" customHeight="1">
      <c r="K52" s="779" t="s">
        <v>1008</v>
      </c>
      <c r="L52" s="779"/>
      <c r="M52" s="779"/>
      <c r="N52" s="779"/>
    </row>
    <row r="53" spans="1:14">
      <c r="A53" s="491"/>
      <c r="B53" s="491"/>
      <c r="C53" s="491"/>
      <c r="D53" s="491"/>
      <c r="E53" s="491"/>
      <c r="F53" s="491"/>
      <c r="G53" s="491"/>
      <c r="H53" s="491"/>
      <c r="I53" s="491"/>
      <c r="J53" s="491"/>
      <c r="K53" s="491"/>
      <c r="L53" s="491"/>
      <c r="M53" s="491"/>
    </row>
    <row r="54" spans="1:14">
      <c r="I54" s="708" t="s">
        <v>1025</v>
      </c>
      <c r="J54" s="708"/>
      <c r="K54" s="12"/>
    </row>
    <row r="55" spans="1:14" ht="15" customHeight="1">
      <c r="H55" s="12"/>
    </row>
    <row r="56" spans="1:14" ht="15" customHeight="1">
      <c r="K56" s="645" t="s">
        <v>1028</v>
      </c>
      <c r="L56" s="645"/>
      <c r="M56" s="645"/>
      <c r="N56" s="645"/>
    </row>
    <row r="57" spans="1:14">
      <c r="G57" s="593"/>
    </row>
  </sheetData>
  <mergeCells count="18">
    <mergeCell ref="D1:I1"/>
    <mergeCell ref="A5:M5"/>
    <mergeCell ref="A3:M3"/>
    <mergeCell ref="A2:M2"/>
    <mergeCell ref="L1:M1"/>
    <mergeCell ref="K56:N56"/>
    <mergeCell ref="I54:J54"/>
    <mergeCell ref="L7:N7"/>
    <mergeCell ref="A7:B7"/>
    <mergeCell ref="M9:M10"/>
    <mergeCell ref="B9:B10"/>
    <mergeCell ref="A9:A10"/>
    <mergeCell ref="H9:L9"/>
    <mergeCell ref="C9:G9"/>
    <mergeCell ref="K52:N52"/>
    <mergeCell ref="N9:N10"/>
    <mergeCell ref="A45:N45"/>
    <mergeCell ref="K51:N51"/>
  </mergeCells>
  <phoneticPr fontId="0" type="noConversion"/>
  <printOptions horizontalCentered="1"/>
  <pageMargins left="0.70866141732283472" right="0.70866141732283472" top="0.23622047244094491" bottom="0"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topLeftCell="A17" zoomScaleSheetLayoutView="90" workbookViewId="0">
      <selection activeCell="G11" sqref="G11:G43"/>
    </sheetView>
  </sheetViews>
  <sheetFormatPr defaultRowHeight="13.2"/>
  <cols>
    <col min="1" max="1" width="7.5546875" customWidth="1"/>
    <col min="2" max="2" width="16.33203125" customWidth="1"/>
    <col min="3" max="3" width="9.6640625" customWidth="1"/>
    <col min="5" max="5" width="9.5546875" customWidth="1"/>
    <col min="6" max="6" width="7.5546875" customWidth="1"/>
    <col min="7" max="7" width="8.44140625" customWidth="1"/>
    <col min="8" max="8" width="10.5546875" customWidth="1"/>
    <col min="9" max="9" width="9.88671875" customWidth="1"/>
    <col min="11" max="11" width="10.44140625" customWidth="1"/>
    <col min="12" max="12" width="9.6640625" customWidth="1"/>
    <col min="13" max="13" width="10.88671875" customWidth="1"/>
    <col min="14" max="14" width="15.88671875" customWidth="1"/>
  </cols>
  <sheetData>
    <row r="1" spans="1:18" ht="12.75" customHeight="1">
      <c r="D1" s="708"/>
      <c r="E1" s="708"/>
      <c r="F1" s="708"/>
      <c r="G1" s="708"/>
      <c r="H1" s="708"/>
      <c r="I1" s="708"/>
      <c r="J1" s="708"/>
      <c r="K1" s="1"/>
      <c r="M1" s="89" t="s">
        <v>83</v>
      </c>
    </row>
    <row r="2" spans="1:18" ht="15">
      <c r="A2" s="645" t="s">
        <v>0</v>
      </c>
      <c r="B2" s="645"/>
      <c r="C2" s="645"/>
      <c r="D2" s="645"/>
      <c r="E2" s="645"/>
      <c r="F2" s="645"/>
      <c r="G2" s="645"/>
      <c r="H2" s="645"/>
      <c r="I2" s="645"/>
      <c r="J2" s="645"/>
      <c r="K2" s="645"/>
      <c r="L2" s="645"/>
      <c r="M2" s="645"/>
      <c r="N2" s="645"/>
    </row>
    <row r="3" spans="1:18" ht="21">
      <c r="A3" s="705" t="s">
        <v>652</v>
      </c>
      <c r="B3" s="705"/>
      <c r="C3" s="705"/>
      <c r="D3" s="705"/>
      <c r="E3" s="705"/>
      <c r="F3" s="705"/>
      <c r="G3" s="705"/>
      <c r="H3" s="705"/>
      <c r="I3" s="705"/>
      <c r="J3" s="705"/>
      <c r="K3" s="705"/>
      <c r="L3" s="705"/>
      <c r="M3" s="705"/>
      <c r="N3" s="705"/>
    </row>
    <row r="4" spans="1:18" ht="11.25" customHeight="1"/>
    <row r="5" spans="1:18" ht="15.6">
      <c r="A5" s="706" t="s">
        <v>658</v>
      </c>
      <c r="B5" s="706"/>
      <c r="C5" s="706"/>
      <c r="D5" s="706"/>
      <c r="E5" s="706"/>
      <c r="F5" s="706"/>
      <c r="G5" s="706"/>
      <c r="H5" s="706"/>
      <c r="I5" s="706"/>
      <c r="J5" s="706"/>
      <c r="K5" s="706"/>
      <c r="L5" s="706"/>
      <c r="M5" s="706"/>
      <c r="N5" s="706"/>
    </row>
    <row r="7" spans="1:18">
      <c r="A7" s="707" t="s">
        <v>937</v>
      </c>
      <c r="B7" s="707"/>
      <c r="L7" s="780" t="s">
        <v>966</v>
      </c>
      <c r="M7" s="780"/>
      <c r="N7" s="780"/>
    </row>
    <row r="8" spans="1:18" ht="15.75" customHeight="1">
      <c r="A8" s="781" t="s">
        <v>2</v>
      </c>
      <c r="B8" s="781" t="s">
        <v>3</v>
      </c>
      <c r="C8" s="702" t="s">
        <v>4</v>
      </c>
      <c r="D8" s="702"/>
      <c r="E8" s="702"/>
      <c r="F8" s="702"/>
      <c r="G8" s="702"/>
      <c r="H8" s="702" t="s">
        <v>96</v>
      </c>
      <c r="I8" s="702"/>
      <c r="J8" s="702"/>
      <c r="K8" s="702"/>
      <c r="L8" s="702"/>
      <c r="M8" s="781" t="s">
        <v>130</v>
      </c>
      <c r="N8" s="690" t="s">
        <v>131</v>
      </c>
    </row>
    <row r="9" spans="1:18" ht="39.6">
      <c r="A9" s="782"/>
      <c r="B9" s="782"/>
      <c r="C9" s="546" t="s">
        <v>5</v>
      </c>
      <c r="D9" s="546" t="s">
        <v>6</v>
      </c>
      <c r="E9" s="546" t="s">
        <v>361</v>
      </c>
      <c r="F9" s="546" t="s">
        <v>94</v>
      </c>
      <c r="G9" s="546" t="s">
        <v>203</v>
      </c>
      <c r="H9" s="546" t="s">
        <v>5</v>
      </c>
      <c r="I9" s="546" t="s">
        <v>6</v>
      </c>
      <c r="J9" s="546" t="s">
        <v>361</v>
      </c>
      <c r="K9" s="546" t="s">
        <v>94</v>
      </c>
      <c r="L9" s="546" t="s">
        <v>202</v>
      </c>
      <c r="M9" s="782"/>
      <c r="N9" s="690"/>
      <c r="Q9" s="10"/>
      <c r="R9" s="10"/>
    </row>
    <row r="10" spans="1:18" s="12" customFormat="1">
      <c r="A10" s="3">
        <v>1</v>
      </c>
      <c r="B10" s="3">
        <v>2</v>
      </c>
      <c r="C10" s="3">
        <v>3</v>
      </c>
      <c r="D10" s="3">
        <v>4</v>
      </c>
      <c r="E10" s="3">
        <v>5</v>
      </c>
      <c r="F10" s="3">
        <v>6</v>
      </c>
      <c r="G10" s="3">
        <v>7</v>
      </c>
      <c r="H10" s="3">
        <v>8</v>
      </c>
      <c r="I10" s="3">
        <v>9</v>
      </c>
      <c r="J10" s="3">
        <v>10</v>
      </c>
      <c r="K10" s="3">
        <v>11</v>
      </c>
      <c r="L10" s="3">
        <v>12</v>
      </c>
      <c r="M10" s="3">
        <v>13</v>
      </c>
      <c r="N10" s="3">
        <v>14</v>
      </c>
    </row>
    <row r="11" spans="1:18">
      <c r="A11" s="302">
        <v>1</v>
      </c>
      <c r="B11" s="303" t="s">
        <v>820</v>
      </c>
      <c r="C11" s="318">
        <v>119</v>
      </c>
      <c r="D11" s="318">
        <v>13</v>
      </c>
      <c r="E11" s="294">
        <v>0</v>
      </c>
      <c r="F11" s="294">
        <v>0</v>
      </c>
      <c r="G11" s="6">
        <f>C11+D11+E11+F11</f>
        <v>132</v>
      </c>
      <c r="H11" s="318">
        <v>119</v>
      </c>
      <c r="I11" s="318">
        <v>13</v>
      </c>
      <c r="J11" s="294">
        <v>0</v>
      </c>
      <c r="K11" s="294">
        <v>0</v>
      </c>
      <c r="L11" s="6">
        <f>H11+I11+J11+K11</f>
        <v>132</v>
      </c>
      <c r="M11" s="6">
        <f>G11-L11</f>
        <v>0</v>
      </c>
      <c r="N11" s="6"/>
    </row>
    <row r="12" spans="1:18">
      <c r="A12" s="302">
        <v>2</v>
      </c>
      <c r="B12" s="303" t="s">
        <v>821</v>
      </c>
      <c r="C12" s="318">
        <v>106</v>
      </c>
      <c r="D12" s="318">
        <v>79</v>
      </c>
      <c r="E12" s="294">
        <v>0</v>
      </c>
      <c r="F12" s="294">
        <v>0</v>
      </c>
      <c r="G12" s="6">
        <f t="shared" ref="G12:G43" si="0">C12+D12+E12+F12</f>
        <v>185</v>
      </c>
      <c r="H12" s="318">
        <v>106</v>
      </c>
      <c r="I12" s="318">
        <v>79</v>
      </c>
      <c r="J12" s="294">
        <v>0</v>
      </c>
      <c r="K12" s="294">
        <v>0</v>
      </c>
      <c r="L12" s="6">
        <f t="shared" ref="L12:L43" si="1">H12+I12+J12+K12</f>
        <v>185</v>
      </c>
      <c r="M12" s="6">
        <f t="shared" ref="M12:M43" si="2">G12-L12</f>
        <v>0</v>
      </c>
      <c r="N12" s="6"/>
    </row>
    <row r="13" spans="1:18">
      <c r="A13" s="302">
        <v>3</v>
      </c>
      <c r="B13" s="303" t="s">
        <v>822</v>
      </c>
      <c r="C13" s="320">
        <v>246</v>
      </c>
      <c r="D13" s="320">
        <v>28</v>
      </c>
      <c r="E13" s="320">
        <v>0</v>
      </c>
      <c r="F13" s="320">
        <v>0</v>
      </c>
      <c r="G13" s="6">
        <f t="shared" si="0"/>
        <v>274</v>
      </c>
      <c r="H13" s="320">
        <v>246</v>
      </c>
      <c r="I13" s="320">
        <v>28</v>
      </c>
      <c r="J13" s="320">
        <v>0</v>
      </c>
      <c r="K13" s="320">
        <v>0</v>
      </c>
      <c r="L13" s="6">
        <f t="shared" si="1"/>
        <v>274</v>
      </c>
      <c r="M13" s="6">
        <f t="shared" si="2"/>
        <v>0</v>
      </c>
      <c r="N13" s="6"/>
    </row>
    <row r="14" spans="1:18">
      <c r="A14" s="302">
        <v>4</v>
      </c>
      <c r="B14" s="303" t="s">
        <v>823</v>
      </c>
      <c r="C14" s="323">
        <v>298</v>
      </c>
      <c r="D14" s="323">
        <v>69</v>
      </c>
      <c r="E14" s="323">
        <v>0</v>
      </c>
      <c r="F14" s="323">
        <v>0</v>
      </c>
      <c r="G14" s="6">
        <f t="shared" si="0"/>
        <v>367</v>
      </c>
      <c r="H14" s="323">
        <v>298</v>
      </c>
      <c r="I14" s="323">
        <v>69</v>
      </c>
      <c r="J14" s="323">
        <v>0</v>
      </c>
      <c r="K14" s="323">
        <v>0</v>
      </c>
      <c r="L14" s="6">
        <f t="shared" si="1"/>
        <v>367</v>
      </c>
      <c r="M14" s="6">
        <f t="shared" si="2"/>
        <v>0</v>
      </c>
      <c r="N14" s="6"/>
    </row>
    <row r="15" spans="1:18">
      <c r="A15" s="302">
        <v>5</v>
      </c>
      <c r="B15" s="303" t="s">
        <v>824</v>
      </c>
      <c r="C15" s="320">
        <v>310</v>
      </c>
      <c r="D15" s="320">
        <v>5</v>
      </c>
      <c r="E15" s="320">
        <v>0</v>
      </c>
      <c r="F15" s="320">
        <v>0</v>
      </c>
      <c r="G15" s="6">
        <f t="shared" si="0"/>
        <v>315</v>
      </c>
      <c r="H15" s="320">
        <v>310</v>
      </c>
      <c r="I15" s="320">
        <v>5</v>
      </c>
      <c r="J15" s="320">
        <v>0</v>
      </c>
      <c r="K15" s="320">
        <v>0</v>
      </c>
      <c r="L15" s="6">
        <f t="shared" si="1"/>
        <v>315</v>
      </c>
      <c r="M15" s="6">
        <f t="shared" si="2"/>
        <v>0</v>
      </c>
      <c r="N15" s="6"/>
    </row>
    <row r="16" spans="1:18">
      <c r="A16" s="302">
        <v>6</v>
      </c>
      <c r="B16" s="303" t="s">
        <v>825</v>
      </c>
      <c r="C16" s="323">
        <v>214</v>
      </c>
      <c r="D16" s="323">
        <v>64</v>
      </c>
      <c r="E16" s="323">
        <v>0</v>
      </c>
      <c r="F16" s="323">
        <v>0</v>
      </c>
      <c r="G16" s="6">
        <f t="shared" si="0"/>
        <v>278</v>
      </c>
      <c r="H16" s="323">
        <v>214</v>
      </c>
      <c r="I16" s="323">
        <v>64</v>
      </c>
      <c r="J16" s="323">
        <v>0</v>
      </c>
      <c r="K16" s="323">
        <v>0</v>
      </c>
      <c r="L16" s="6">
        <f t="shared" si="1"/>
        <v>278</v>
      </c>
      <c r="M16" s="6">
        <f t="shared" si="2"/>
        <v>0</v>
      </c>
      <c r="N16" s="6"/>
    </row>
    <row r="17" spans="1:14">
      <c r="A17" s="302">
        <v>7</v>
      </c>
      <c r="B17" s="303" t="s">
        <v>826</v>
      </c>
      <c r="C17" s="323">
        <v>350</v>
      </c>
      <c r="D17" s="323">
        <v>18</v>
      </c>
      <c r="E17" s="323">
        <v>0</v>
      </c>
      <c r="F17" s="323">
        <v>0</v>
      </c>
      <c r="G17" s="6">
        <f t="shared" si="0"/>
        <v>368</v>
      </c>
      <c r="H17" s="323">
        <v>350</v>
      </c>
      <c r="I17" s="323">
        <v>18</v>
      </c>
      <c r="J17" s="323">
        <v>0</v>
      </c>
      <c r="K17" s="323">
        <v>0</v>
      </c>
      <c r="L17" s="6">
        <f t="shared" si="1"/>
        <v>368</v>
      </c>
      <c r="M17" s="6">
        <f t="shared" si="2"/>
        <v>0</v>
      </c>
      <c r="N17" s="6"/>
    </row>
    <row r="18" spans="1:14">
      <c r="A18" s="302">
        <v>8</v>
      </c>
      <c r="B18" s="303" t="s">
        <v>827</v>
      </c>
      <c r="C18" s="320">
        <v>338</v>
      </c>
      <c r="D18" s="320">
        <v>57</v>
      </c>
      <c r="E18" s="320">
        <v>0</v>
      </c>
      <c r="F18" s="320">
        <v>0</v>
      </c>
      <c r="G18" s="6">
        <f t="shared" si="0"/>
        <v>395</v>
      </c>
      <c r="H18" s="320">
        <v>338</v>
      </c>
      <c r="I18" s="320">
        <v>57</v>
      </c>
      <c r="J18" s="320">
        <v>0</v>
      </c>
      <c r="K18" s="320">
        <v>0</v>
      </c>
      <c r="L18" s="6">
        <f t="shared" si="1"/>
        <v>395</v>
      </c>
      <c r="M18" s="6">
        <f t="shared" si="2"/>
        <v>0</v>
      </c>
      <c r="N18" s="6"/>
    </row>
    <row r="19" spans="1:14">
      <c r="A19" s="302">
        <v>9</v>
      </c>
      <c r="B19" s="303" t="s">
        <v>828</v>
      </c>
      <c r="C19" s="320">
        <v>91</v>
      </c>
      <c r="D19" s="320">
        <v>42</v>
      </c>
      <c r="E19" s="320">
        <v>0</v>
      </c>
      <c r="F19" s="320">
        <v>0</v>
      </c>
      <c r="G19" s="6">
        <f t="shared" si="0"/>
        <v>133</v>
      </c>
      <c r="H19" s="320">
        <v>91</v>
      </c>
      <c r="I19" s="320">
        <v>42</v>
      </c>
      <c r="J19" s="320">
        <v>0</v>
      </c>
      <c r="K19" s="320">
        <v>0</v>
      </c>
      <c r="L19" s="6">
        <f t="shared" si="1"/>
        <v>133</v>
      </c>
      <c r="M19" s="6">
        <f t="shared" si="2"/>
        <v>0</v>
      </c>
      <c r="N19" s="6"/>
    </row>
    <row r="20" spans="1:14">
      <c r="A20" s="302">
        <v>10</v>
      </c>
      <c r="B20" s="303" t="s">
        <v>829</v>
      </c>
      <c r="C20" s="323">
        <v>173</v>
      </c>
      <c r="D20" s="323">
        <v>8</v>
      </c>
      <c r="E20" s="323">
        <v>0</v>
      </c>
      <c r="F20" s="323">
        <v>0</v>
      </c>
      <c r="G20" s="6">
        <f t="shared" si="0"/>
        <v>181</v>
      </c>
      <c r="H20" s="323">
        <v>173</v>
      </c>
      <c r="I20" s="323">
        <v>8</v>
      </c>
      <c r="J20" s="323">
        <v>0</v>
      </c>
      <c r="K20" s="323">
        <v>0</v>
      </c>
      <c r="L20" s="6">
        <f t="shared" si="1"/>
        <v>181</v>
      </c>
      <c r="M20" s="6">
        <f t="shared" si="2"/>
        <v>0</v>
      </c>
      <c r="N20" s="6"/>
    </row>
    <row r="21" spans="1:14">
      <c r="A21" s="302">
        <v>11</v>
      </c>
      <c r="B21" s="303" t="s">
        <v>830</v>
      </c>
      <c r="C21" s="323">
        <v>302</v>
      </c>
      <c r="D21" s="323">
        <v>6</v>
      </c>
      <c r="E21" s="323">
        <v>0</v>
      </c>
      <c r="F21" s="323">
        <v>0</v>
      </c>
      <c r="G21" s="6">
        <f t="shared" si="0"/>
        <v>308</v>
      </c>
      <c r="H21" s="323">
        <v>302</v>
      </c>
      <c r="I21" s="323">
        <v>6</v>
      </c>
      <c r="J21" s="323">
        <v>0</v>
      </c>
      <c r="K21" s="323">
        <v>0</v>
      </c>
      <c r="L21" s="6">
        <f t="shared" si="1"/>
        <v>308</v>
      </c>
      <c r="M21" s="6">
        <f t="shared" si="2"/>
        <v>0</v>
      </c>
      <c r="N21" s="6"/>
    </row>
    <row r="22" spans="1:14">
      <c r="A22" s="302">
        <v>12</v>
      </c>
      <c r="B22" s="303" t="s">
        <v>831</v>
      </c>
      <c r="C22" s="323">
        <v>233</v>
      </c>
      <c r="D22" s="323">
        <v>71</v>
      </c>
      <c r="E22" s="323">
        <v>0</v>
      </c>
      <c r="F22" s="323">
        <v>0</v>
      </c>
      <c r="G22" s="6">
        <f t="shared" si="0"/>
        <v>304</v>
      </c>
      <c r="H22" s="323">
        <v>233</v>
      </c>
      <c r="I22" s="323">
        <v>71</v>
      </c>
      <c r="J22" s="323">
        <v>0</v>
      </c>
      <c r="K22" s="323">
        <v>0</v>
      </c>
      <c r="L22" s="6">
        <f t="shared" si="1"/>
        <v>304</v>
      </c>
      <c r="M22" s="6">
        <f t="shared" si="2"/>
        <v>0</v>
      </c>
      <c r="N22" s="6"/>
    </row>
    <row r="23" spans="1:14">
      <c r="A23" s="302">
        <v>13</v>
      </c>
      <c r="B23" s="303" t="s">
        <v>832</v>
      </c>
      <c r="C23" s="323">
        <v>165</v>
      </c>
      <c r="D23" s="323">
        <v>88</v>
      </c>
      <c r="E23" s="323">
        <v>0</v>
      </c>
      <c r="F23" s="323">
        <v>0</v>
      </c>
      <c r="G23" s="6">
        <f t="shared" si="0"/>
        <v>253</v>
      </c>
      <c r="H23" s="323">
        <v>165</v>
      </c>
      <c r="I23" s="323">
        <v>88</v>
      </c>
      <c r="J23" s="323">
        <v>0</v>
      </c>
      <c r="K23" s="323">
        <v>0</v>
      </c>
      <c r="L23" s="6">
        <f t="shared" si="1"/>
        <v>253</v>
      </c>
      <c r="M23" s="6">
        <f t="shared" si="2"/>
        <v>0</v>
      </c>
      <c r="N23" s="6"/>
    </row>
    <row r="24" spans="1:14">
      <c r="A24" s="302">
        <v>14</v>
      </c>
      <c r="B24" s="303" t="s">
        <v>833</v>
      </c>
      <c r="C24" s="320">
        <v>173</v>
      </c>
      <c r="D24" s="320">
        <v>20</v>
      </c>
      <c r="E24" s="320">
        <v>0</v>
      </c>
      <c r="F24" s="320">
        <v>0</v>
      </c>
      <c r="G24" s="6">
        <f t="shared" si="0"/>
        <v>193</v>
      </c>
      <c r="H24" s="320">
        <v>173</v>
      </c>
      <c r="I24" s="320">
        <v>20</v>
      </c>
      <c r="J24" s="320">
        <v>0</v>
      </c>
      <c r="K24" s="320">
        <v>0</v>
      </c>
      <c r="L24" s="6">
        <f t="shared" si="1"/>
        <v>193</v>
      </c>
      <c r="M24" s="6">
        <f t="shared" si="2"/>
        <v>0</v>
      </c>
      <c r="N24" s="6"/>
    </row>
    <row r="25" spans="1:14">
      <c r="A25" s="302">
        <v>15</v>
      </c>
      <c r="B25" s="303" t="s">
        <v>834</v>
      </c>
      <c r="C25" s="320">
        <v>85</v>
      </c>
      <c r="D25" s="320">
        <v>31</v>
      </c>
      <c r="E25" s="320">
        <v>0</v>
      </c>
      <c r="F25" s="320">
        <v>0</v>
      </c>
      <c r="G25" s="6">
        <f t="shared" si="0"/>
        <v>116</v>
      </c>
      <c r="H25" s="320">
        <v>85</v>
      </c>
      <c r="I25" s="320">
        <v>31</v>
      </c>
      <c r="J25" s="320">
        <v>0</v>
      </c>
      <c r="K25" s="320">
        <v>0</v>
      </c>
      <c r="L25" s="6">
        <f t="shared" si="1"/>
        <v>116</v>
      </c>
      <c r="M25" s="6">
        <f t="shared" si="2"/>
        <v>0</v>
      </c>
      <c r="N25" s="6"/>
    </row>
    <row r="26" spans="1:14">
      <c r="A26" s="302">
        <v>16</v>
      </c>
      <c r="B26" s="303" t="s">
        <v>835</v>
      </c>
      <c r="C26" s="320">
        <v>73</v>
      </c>
      <c r="D26" s="320">
        <v>15</v>
      </c>
      <c r="E26" s="320">
        <v>0</v>
      </c>
      <c r="F26" s="320">
        <v>0</v>
      </c>
      <c r="G26" s="6">
        <f t="shared" si="0"/>
        <v>88</v>
      </c>
      <c r="H26" s="320">
        <v>73</v>
      </c>
      <c r="I26" s="320">
        <v>15</v>
      </c>
      <c r="J26" s="320">
        <v>0</v>
      </c>
      <c r="K26" s="320">
        <v>0</v>
      </c>
      <c r="L26" s="6">
        <f t="shared" si="1"/>
        <v>88</v>
      </c>
      <c r="M26" s="6">
        <f t="shared" si="2"/>
        <v>0</v>
      </c>
      <c r="N26" s="6"/>
    </row>
    <row r="27" spans="1:14">
      <c r="A27" s="302">
        <v>17</v>
      </c>
      <c r="B27" s="303" t="s">
        <v>836</v>
      </c>
      <c r="C27" s="323">
        <v>296</v>
      </c>
      <c r="D27" s="323">
        <v>30</v>
      </c>
      <c r="E27" s="323">
        <v>0</v>
      </c>
      <c r="F27" s="323">
        <v>0</v>
      </c>
      <c r="G27" s="6">
        <f t="shared" si="0"/>
        <v>326</v>
      </c>
      <c r="H27" s="323">
        <v>296</v>
      </c>
      <c r="I27" s="323">
        <v>30</v>
      </c>
      <c r="J27" s="323">
        <v>0</v>
      </c>
      <c r="K27" s="323">
        <v>0</v>
      </c>
      <c r="L27" s="6">
        <f t="shared" si="1"/>
        <v>326</v>
      </c>
      <c r="M27" s="6">
        <f t="shared" si="2"/>
        <v>0</v>
      </c>
      <c r="N27" s="6"/>
    </row>
    <row r="28" spans="1:14">
      <c r="A28" s="302">
        <v>18</v>
      </c>
      <c r="B28" s="303" t="s">
        <v>837</v>
      </c>
      <c r="C28" s="323">
        <v>162</v>
      </c>
      <c r="D28" s="323">
        <v>46</v>
      </c>
      <c r="E28" s="323">
        <v>0</v>
      </c>
      <c r="F28" s="323">
        <v>0</v>
      </c>
      <c r="G28" s="6">
        <f t="shared" si="0"/>
        <v>208</v>
      </c>
      <c r="H28" s="323">
        <v>162</v>
      </c>
      <c r="I28" s="323">
        <v>46</v>
      </c>
      <c r="J28" s="323">
        <v>0</v>
      </c>
      <c r="K28" s="323">
        <v>0</v>
      </c>
      <c r="L28" s="6">
        <f t="shared" si="1"/>
        <v>208</v>
      </c>
      <c r="M28" s="6">
        <f t="shared" si="2"/>
        <v>0</v>
      </c>
      <c r="N28" s="6"/>
    </row>
    <row r="29" spans="1:14">
      <c r="A29" s="302">
        <v>19</v>
      </c>
      <c r="B29" s="303" t="s">
        <v>838</v>
      </c>
      <c r="C29" s="323">
        <v>363</v>
      </c>
      <c r="D29" s="323">
        <v>16</v>
      </c>
      <c r="E29" s="323">
        <v>0</v>
      </c>
      <c r="F29" s="323">
        <v>0</v>
      </c>
      <c r="G29" s="6">
        <f t="shared" si="0"/>
        <v>379</v>
      </c>
      <c r="H29" s="323">
        <v>363</v>
      </c>
      <c r="I29" s="323">
        <v>16</v>
      </c>
      <c r="J29" s="323">
        <v>0</v>
      </c>
      <c r="K29" s="323">
        <v>0</v>
      </c>
      <c r="L29" s="6">
        <f t="shared" si="1"/>
        <v>379</v>
      </c>
      <c r="M29" s="6">
        <f t="shared" si="2"/>
        <v>0</v>
      </c>
      <c r="N29" s="6"/>
    </row>
    <row r="30" spans="1:14">
      <c r="A30" s="302">
        <v>20</v>
      </c>
      <c r="B30" s="303" t="s">
        <v>839</v>
      </c>
      <c r="C30" s="323">
        <v>250</v>
      </c>
      <c r="D30" s="323">
        <v>69</v>
      </c>
      <c r="E30" s="323">
        <v>0</v>
      </c>
      <c r="F30" s="323">
        <v>0</v>
      </c>
      <c r="G30" s="6">
        <f t="shared" si="0"/>
        <v>319</v>
      </c>
      <c r="H30" s="323">
        <v>250</v>
      </c>
      <c r="I30" s="323">
        <v>69</v>
      </c>
      <c r="J30" s="323">
        <v>0</v>
      </c>
      <c r="K30" s="323">
        <v>0</v>
      </c>
      <c r="L30" s="6">
        <f t="shared" si="1"/>
        <v>319</v>
      </c>
      <c r="M30" s="6">
        <f t="shared" si="2"/>
        <v>0</v>
      </c>
      <c r="N30" s="6"/>
    </row>
    <row r="31" spans="1:14">
      <c r="A31" s="302">
        <v>21</v>
      </c>
      <c r="B31" s="303" t="s">
        <v>840</v>
      </c>
      <c r="C31" s="323">
        <v>241</v>
      </c>
      <c r="D31" s="323">
        <v>67</v>
      </c>
      <c r="E31" s="323">
        <v>0</v>
      </c>
      <c r="F31" s="323">
        <v>0</v>
      </c>
      <c r="G31" s="6">
        <f t="shared" si="0"/>
        <v>308</v>
      </c>
      <c r="H31" s="323">
        <v>241</v>
      </c>
      <c r="I31" s="323">
        <v>67</v>
      </c>
      <c r="J31" s="323">
        <v>0</v>
      </c>
      <c r="K31" s="323">
        <v>0</v>
      </c>
      <c r="L31" s="6">
        <f t="shared" si="1"/>
        <v>308</v>
      </c>
      <c r="M31" s="6">
        <f t="shared" si="2"/>
        <v>0</v>
      </c>
      <c r="N31" s="6"/>
    </row>
    <row r="32" spans="1:14">
      <c r="A32" s="302">
        <v>22</v>
      </c>
      <c r="B32" s="303" t="s">
        <v>841</v>
      </c>
      <c r="C32" s="323">
        <v>103</v>
      </c>
      <c r="D32" s="323">
        <v>77</v>
      </c>
      <c r="E32" s="323">
        <v>0</v>
      </c>
      <c r="F32" s="323">
        <v>0</v>
      </c>
      <c r="G32" s="6">
        <f t="shared" si="0"/>
        <v>180</v>
      </c>
      <c r="H32" s="323">
        <v>103</v>
      </c>
      <c r="I32" s="323">
        <v>77</v>
      </c>
      <c r="J32" s="323">
        <v>0</v>
      </c>
      <c r="K32" s="323">
        <v>0</v>
      </c>
      <c r="L32" s="6">
        <f t="shared" si="1"/>
        <v>180</v>
      </c>
      <c r="M32" s="6">
        <f t="shared" si="2"/>
        <v>0</v>
      </c>
      <c r="N32" s="6"/>
    </row>
    <row r="33" spans="1:14">
      <c r="A33" s="302">
        <v>23</v>
      </c>
      <c r="B33" s="303" t="s">
        <v>842</v>
      </c>
      <c r="C33" s="323">
        <v>253</v>
      </c>
      <c r="D33" s="323">
        <v>98</v>
      </c>
      <c r="E33" s="323">
        <v>0</v>
      </c>
      <c r="F33" s="323">
        <v>0</v>
      </c>
      <c r="G33" s="6">
        <f t="shared" si="0"/>
        <v>351</v>
      </c>
      <c r="H33" s="323">
        <v>253</v>
      </c>
      <c r="I33" s="323">
        <v>98</v>
      </c>
      <c r="J33" s="323">
        <v>0</v>
      </c>
      <c r="K33" s="323">
        <v>0</v>
      </c>
      <c r="L33" s="6">
        <f t="shared" si="1"/>
        <v>351</v>
      </c>
      <c r="M33" s="6">
        <f t="shared" si="2"/>
        <v>0</v>
      </c>
      <c r="N33" s="6"/>
    </row>
    <row r="34" spans="1:14">
      <c r="A34" s="302">
        <v>24</v>
      </c>
      <c r="B34" s="303" t="s">
        <v>843</v>
      </c>
      <c r="C34" s="323">
        <v>264</v>
      </c>
      <c r="D34" s="323">
        <v>33</v>
      </c>
      <c r="E34" s="323">
        <v>0</v>
      </c>
      <c r="F34" s="323">
        <v>0</v>
      </c>
      <c r="G34" s="6">
        <f t="shared" si="0"/>
        <v>297</v>
      </c>
      <c r="H34" s="323">
        <v>264</v>
      </c>
      <c r="I34" s="323">
        <v>33</v>
      </c>
      <c r="J34" s="323">
        <v>0</v>
      </c>
      <c r="K34" s="323">
        <v>0</v>
      </c>
      <c r="L34" s="6">
        <f t="shared" si="1"/>
        <v>297</v>
      </c>
      <c r="M34" s="6">
        <f t="shared" si="2"/>
        <v>0</v>
      </c>
      <c r="N34" s="6"/>
    </row>
    <row r="35" spans="1:14">
      <c r="A35" s="302">
        <v>25</v>
      </c>
      <c r="B35" s="303" t="s">
        <v>844</v>
      </c>
      <c r="C35" s="320">
        <v>218</v>
      </c>
      <c r="D35" s="320">
        <v>32</v>
      </c>
      <c r="E35" s="320">
        <v>0</v>
      </c>
      <c r="F35" s="320">
        <v>0</v>
      </c>
      <c r="G35" s="6">
        <f t="shared" si="0"/>
        <v>250</v>
      </c>
      <c r="H35" s="320">
        <v>218</v>
      </c>
      <c r="I35" s="320">
        <v>32</v>
      </c>
      <c r="J35" s="320">
        <v>0</v>
      </c>
      <c r="K35" s="320">
        <v>0</v>
      </c>
      <c r="L35" s="6">
        <f t="shared" si="1"/>
        <v>250</v>
      </c>
      <c r="M35" s="6">
        <f t="shared" si="2"/>
        <v>0</v>
      </c>
      <c r="N35" s="6"/>
    </row>
    <row r="36" spans="1:14">
      <c r="A36" s="302">
        <v>26</v>
      </c>
      <c r="B36" s="303" t="s">
        <v>845</v>
      </c>
      <c r="C36" s="323">
        <v>175</v>
      </c>
      <c r="D36" s="323">
        <v>291</v>
      </c>
      <c r="E36" s="323">
        <v>0</v>
      </c>
      <c r="F36" s="323">
        <v>0</v>
      </c>
      <c r="G36" s="6">
        <f t="shared" si="0"/>
        <v>466</v>
      </c>
      <c r="H36" s="323">
        <v>175</v>
      </c>
      <c r="I36" s="323">
        <v>291</v>
      </c>
      <c r="J36" s="323">
        <v>0</v>
      </c>
      <c r="K36" s="323">
        <v>0</v>
      </c>
      <c r="L36" s="6">
        <f t="shared" si="1"/>
        <v>466</v>
      </c>
      <c r="M36" s="6">
        <f t="shared" si="2"/>
        <v>0</v>
      </c>
      <c r="N36" s="6"/>
    </row>
    <row r="37" spans="1:14">
      <c r="A37" s="302">
        <v>27</v>
      </c>
      <c r="B37" s="303" t="s">
        <v>846</v>
      </c>
      <c r="C37" s="323">
        <v>267</v>
      </c>
      <c r="D37" s="323">
        <v>10</v>
      </c>
      <c r="E37" s="323">
        <v>0</v>
      </c>
      <c r="F37" s="323">
        <v>0</v>
      </c>
      <c r="G37" s="6">
        <f t="shared" si="0"/>
        <v>277</v>
      </c>
      <c r="H37" s="323">
        <v>267</v>
      </c>
      <c r="I37" s="323">
        <v>10</v>
      </c>
      <c r="J37" s="323">
        <v>0</v>
      </c>
      <c r="K37" s="323">
        <v>0</v>
      </c>
      <c r="L37" s="6">
        <f t="shared" si="1"/>
        <v>277</v>
      </c>
      <c r="M37" s="6">
        <f t="shared" si="2"/>
        <v>0</v>
      </c>
      <c r="N37" s="6"/>
    </row>
    <row r="38" spans="1:14">
      <c r="A38" s="302">
        <v>28</v>
      </c>
      <c r="B38" s="303" t="s">
        <v>847</v>
      </c>
      <c r="C38" s="323">
        <v>388</v>
      </c>
      <c r="D38" s="323">
        <v>26</v>
      </c>
      <c r="E38" s="323">
        <v>0</v>
      </c>
      <c r="F38" s="323">
        <v>0</v>
      </c>
      <c r="G38" s="6">
        <f t="shared" si="0"/>
        <v>414</v>
      </c>
      <c r="H38" s="323">
        <v>388</v>
      </c>
      <c r="I38" s="323">
        <v>26</v>
      </c>
      <c r="J38" s="323">
        <v>0</v>
      </c>
      <c r="K38" s="323">
        <v>0</v>
      </c>
      <c r="L38" s="6">
        <f t="shared" si="1"/>
        <v>414</v>
      </c>
      <c r="M38" s="6">
        <f t="shared" si="2"/>
        <v>0</v>
      </c>
      <c r="N38" s="6"/>
    </row>
    <row r="39" spans="1:14">
      <c r="A39" s="302">
        <v>29</v>
      </c>
      <c r="B39" s="303" t="s">
        <v>848</v>
      </c>
      <c r="C39" s="320">
        <v>146</v>
      </c>
      <c r="D39" s="320">
        <v>177</v>
      </c>
      <c r="E39" s="320">
        <v>0</v>
      </c>
      <c r="F39" s="320">
        <v>0</v>
      </c>
      <c r="G39" s="6">
        <f t="shared" si="0"/>
        <v>323</v>
      </c>
      <c r="H39" s="320">
        <v>146</v>
      </c>
      <c r="I39" s="320">
        <v>177</v>
      </c>
      <c r="J39" s="320">
        <v>0</v>
      </c>
      <c r="K39" s="320">
        <v>0</v>
      </c>
      <c r="L39" s="6">
        <f t="shared" si="1"/>
        <v>323</v>
      </c>
      <c r="M39" s="6">
        <f t="shared" si="2"/>
        <v>0</v>
      </c>
      <c r="N39" s="6"/>
    </row>
    <row r="40" spans="1:14">
      <c r="A40" s="302">
        <v>30</v>
      </c>
      <c r="B40" s="303" t="s">
        <v>849</v>
      </c>
      <c r="C40" s="323">
        <v>474</v>
      </c>
      <c r="D40" s="323">
        <v>58</v>
      </c>
      <c r="E40" s="323">
        <v>0</v>
      </c>
      <c r="F40" s="323">
        <v>0</v>
      </c>
      <c r="G40" s="6">
        <f t="shared" si="0"/>
        <v>532</v>
      </c>
      <c r="H40" s="323">
        <v>474</v>
      </c>
      <c r="I40" s="323">
        <v>58</v>
      </c>
      <c r="J40" s="323">
        <v>0</v>
      </c>
      <c r="K40" s="323">
        <v>0</v>
      </c>
      <c r="L40" s="6">
        <f t="shared" si="1"/>
        <v>532</v>
      </c>
      <c r="M40" s="6">
        <f t="shared" si="2"/>
        <v>0</v>
      </c>
      <c r="N40" s="6"/>
    </row>
    <row r="41" spans="1:14">
      <c r="A41" s="302">
        <v>31</v>
      </c>
      <c r="B41" s="303" t="s">
        <v>850</v>
      </c>
      <c r="C41" s="323">
        <v>424</v>
      </c>
      <c r="D41" s="323">
        <v>56</v>
      </c>
      <c r="E41" s="323">
        <v>0</v>
      </c>
      <c r="F41" s="323">
        <v>0</v>
      </c>
      <c r="G41" s="6">
        <f t="shared" si="0"/>
        <v>480</v>
      </c>
      <c r="H41" s="323">
        <v>424</v>
      </c>
      <c r="I41" s="323">
        <v>56</v>
      </c>
      <c r="J41" s="323">
        <v>0</v>
      </c>
      <c r="K41" s="323">
        <v>0</v>
      </c>
      <c r="L41" s="6">
        <f t="shared" si="1"/>
        <v>480</v>
      </c>
      <c r="M41" s="6">
        <f t="shared" si="2"/>
        <v>0</v>
      </c>
      <c r="N41" s="6"/>
    </row>
    <row r="42" spans="1:14">
      <c r="A42" s="302">
        <v>32</v>
      </c>
      <c r="B42" s="303" t="s">
        <v>851</v>
      </c>
      <c r="C42" s="323">
        <v>165</v>
      </c>
      <c r="D42" s="323">
        <v>63</v>
      </c>
      <c r="E42" s="323">
        <v>0</v>
      </c>
      <c r="F42" s="323">
        <v>0</v>
      </c>
      <c r="G42" s="6">
        <f t="shared" si="0"/>
        <v>228</v>
      </c>
      <c r="H42" s="323">
        <v>165</v>
      </c>
      <c r="I42" s="323">
        <v>63</v>
      </c>
      <c r="J42" s="323">
        <v>0</v>
      </c>
      <c r="K42" s="323">
        <v>0</v>
      </c>
      <c r="L42" s="6">
        <f t="shared" si="1"/>
        <v>228</v>
      </c>
      <c r="M42" s="6">
        <f t="shared" si="2"/>
        <v>0</v>
      </c>
      <c r="N42" s="6"/>
    </row>
    <row r="43" spans="1:14">
      <c r="A43" s="304"/>
      <c r="B43" s="305" t="s">
        <v>84</v>
      </c>
      <c r="C43" s="427">
        <f>SUM(C11:C42)</f>
        <v>7465</v>
      </c>
      <c r="D43" s="427">
        <f t="shared" ref="D43:F43" si="3">SUM(D11:D42)</f>
        <v>1763</v>
      </c>
      <c r="E43" s="427">
        <f t="shared" si="3"/>
        <v>0</v>
      </c>
      <c r="F43" s="427">
        <f t="shared" si="3"/>
        <v>0</v>
      </c>
      <c r="G43" s="25">
        <f t="shared" si="0"/>
        <v>9228</v>
      </c>
      <c r="H43" s="427">
        <f>SUM(H11:H42)</f>
        <v>7465</v>
      </c>
      <c r="I43" s="427">
        <f t="shared" ref="I43:K43" si="4">SUM(I11:I42)</f>
        <v>1763</v>
      </c>
      <c r="J43" s="427">
        <f t="shared" si="4"/>
        <v>0</v>
      </c>
      <c r="K43" s="427">
        <f t="shared" si="4"/>
        <v>0</v>
      </c>
      <c r="L43" s="25">
        <f t="shared" si="1"/>
        <v>9228</v>
      </c>
      <c r="M43" s="25">
        <f t="shared" si="2"/>
        <v>0</v>
      </c>
      <c r="N43" s="6"/>
    </row>
    <row r="44" spans="1:14">
      <c r="A44" s="8" t="s">
        <v>8</v>
      </c>
    </row>
    <row r="45" spans="1:14">
      <c r="A45" t="s">
        <v>9</v>
      </c>
    </row>
    <row r="46" spans="1:14">
      <c r="A46" t="s">
        <v>10</v>
      </c>
      <c r="L46" s="9" t="s">
        <v>11</v>
      </c>
      <c r="M46" s="9"/>
      <c r="N46" s="9" t="s">
        <v>11</v>
      </c>
    </row>
    <row r="47" spans="1:14">
      <c r="A47" s="13" t="s">
        <v>435</v>
      </c>
      <c r="J47" s="9"/>
      <c r="K47" s="9"/>
      <c r="L47" s="9"/>
    </row>
    <row r="48" spans="1:14">
      <c r="C48" s="13" t="s">
        <v>436</v>
      </c>
      <c r="E48" s="10"/>
      <c r="F48" s="10"/>
      <c r="G48" s="10"/>
      <c r="H48" s="10"/>
      <c r="I48" s="10"/>
      <c r="J48" s="10"/>
      <c r="K48" s="10"/>
      <c r="L48" s="10"/>
      <c r="M48" s="10"/>
    </row>
    <row r="49" spans="1:14">
      <c r="E49" s="10"/>
      <c r="F49" s="10"/>
      <c r="G49" s="10"/>
      <c r="H49" s="10"/>
      <c r="I49" s="10"/>
      <c r="J49" s="10"/>
      <c r="K49" s="10"/>
      <c r="L49" s="10"/>
      <c r="M49" s="10"/>
      <c r="N49" s="10"/>
    </row>
    <row r="50" spans="1:14" ht="15">
      <c r="E50" s="10"/>
      <c r="F50" s="10"/>
      <c r="G50" s="10"/>
      <c r="H50" s="10"/>
      <c r="I50" s="10"/>
      <c r="J50" s="10"/>
      <c r="K50" s="787" t="s">
        <v>1026</v>
      </c>
      <c r="L50" s="787"/>
      <c r="M50" s="787"/>
      <c r="N50" s="787"/>
    </row>
    <row r="51" spans="1:14" ht="15.75" customHeight="1">
      <c r="A51" s="481"/>
      <c r="B51" s="481"/>
      <c r="C51" s="481"/>
      <c r="D51" s="481"/>
      <c r="E51" s="481"/>
      <c r="F51" s="481"/>
      <c r="G51" s="481"/>
      <c r="H51" s="481"/>
      <c r="I51" s="472"/>
      <c r="J51" s="472"/>
      <c r="K51" s="779" t="s">
        <v>1010</v>
      </c>
      <c r="L51" s="779"/>
      <c r="M51" s="779"/>
      <c r="N51" s="779"/>
    </row>
    <row r="52" spans="1:14" ht="15.75" customHeight="1">
      <c r="A52" s="481"/>
      <c r="B52" s="481"/>
      <c r="C52" s="481"/>
      <c r="D52" s="481"/>
      <c r="E52" s="481"/>
      <c r="F52" s="481"/>
      <c r="G52" s="481"/>
      <c r="H52" s="481"/>
      <c r="I52" s="472"/>
      <c r="J52" s="472"/>
      <c r="K52" s="482"/>
      <c r="L52" s="482"/>
      <c r="M52" s="482"/>
      <c r="N52" s="482"/>
    </row>
    <row r="53" spans="1:14" ht="15.75" customHeight="1">
      <c r="A53" s="483"/>
      <c r="B53" s="483"/>
      <c r="C53" s="483"/>
      <c r="D53" s="483"/>
      <c r="E53" s="483"/>
      <c r="F53" s="483"/>
      <c r="G53" s="483"/>
      <c r="H53" s="483"/>
      <c r="I53" s="785" t="s">
        <v>1025</v>
      </c>
      <c r="J53" s="785"/>
      <c r="K53" s="483"/>
      <c r="L53" s="483"/>
      <c r="M53" s="483"/>
      <c r="N53" s="483"/>
    </row>
    <row r="54" spans="1:14" ht="15">
      <c r="A54" s="483"/>
      <c r="B54" s="483"/>
      <c r="C54" s="483"/>
      <c r="D54" s="483"/>
      <c r="E54" s="483"/>
      <c r="F54" s="483"/>
      <c r="G54" s="483"/>
      <c r="H54" s="483"/>
      <c r="I54" s="483"/>
      <c r="J54" s="483"/>
      <c r="K54" s="785" t="s">
        <v>1027</v>
      </c>
      <c r="L54" s="785"/>
      <c r="M54" s="785"/>
      <c r="N54" s="785"/>
    </row>
    <row r="55" spans="1:14">
      <c r="L55" s="707"/>
      <c r="M55" s="707"/>
      <c r="N55" s="707"/>
    </row>
    <row r="56" spans="1:14">
      <c r="A56" s="722"/>
      <c r="B56" s="722"/>
      <c r="C56" s="722"/>
      <c r="D56" s="722"/>
      <c r="E56" s="722"/>
      <c r="F56" s="722"/>
      <c r="G56" s="722"/>
      <c r="H56" s="722"/>
      <c r="I56" s="722"/>
      <c r="J56" s="722"/>
      <c r="K56" s="722"/>
      <c r="L56" s="722"/>
      <c r="M56" s="722"/>
      <c r="N56" s="722"/>
    </row>
  </sheetData>
  <mergeCells count="18">
    <mergeCell ref="A56:N56"/>
    <mergeCell ref="M8:M9"/>
    <mergeCell ref="N8:N9"/>
    <mergeCell ref="L55:N55"/>
    <mergeCell ref="A8:A9"/>
    <mergeCell ref="B8:B9"/>
    <mergeCell ref="C8:G8"/>
    <mergeCell ref="H8:L8"/>
    <mergeCell ref="K51:N51"/>
    <mergeCell ref="K50:N50"/>
    <mergeCell ref="K54:N54"/>
    <mergeCell ref="I53:J53"/>
    <mergeCell ref="D1:J1"/>
    <mergeCell ref="A2:N2"/>
    <mergeCell ref="A3:N3"/>
    <mergeCell ref="A5:N5"/>
    <mergeCell ref="L7:N7"/>
    <mergeCell ref="A7:B7"/>
  </mergeCells>
  <phoneticPr fontId="0" type="noConversion"/>
  <printOptions horizontalCentered="1"/>
  <pageMargins left="0.70866141732283472" right="0.70866141732283472" top="0.23622047244094491" bottom="0"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60</vt:i4>
      </vt:variant>
    </vt:vector>
  </HeadingPairs>
  <TitlesOfParts>
    <vt:vector size="128" baseType="lpstr">
      <vt:lpstr>First-Page</vt:lpstr>
      <vt:lpstr>Contents</vt:lpstr>
      <vt:lpstr>Sheet1</vt:lpstr>
      <vt:lpstr>AT-1-Gen_Info </vt:lpstr>
      <vt:lpstr>AT-2-S1 BUDGET</vt:lpstr>
      <vt:lpstr>AT_2A_fundflow</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 Drinking Water</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vt:lpstr>
      <vt:lpstr>AT27B_Req_FG_CA_N CLP</vt:lpstr>
      <vt:lpstr>AT27C_Req_FG_Drought -Pry </vt:lpstr>
      <vt:lpstr>AT27D_Req_FG_Drought -UPry </vt:lpstr>
      <vt:lpstr>AT_28_RqmtKitchen</vt:lpstr>
      <vt:lpstr>AT-28A_RqmtPlinthArea</vt:lpstr>
      <vt:lpstr>AT29_K_D</vt:lpstr>
      <vt:lpstr>AT-30_Coook-cum-Helper</vt:lpstr>
      <vt:lpstr>AT_31_Budget_provision </vt:lpstr>
      <vt:lpstr>AT32_Drought Pry Util</vt:lpstr>
      <vt:lpstr>AT-32A Drought UPry Util</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 E'!Print_Area</vt:lpstr>
      <vt:lpstr>'AT-10 F Drinking Water'!Print_Area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'AT-24'!Print_Area</vt:lpstr>
      <vt:lpstr>AT26_NoWD!Print_Area</vt:lpstr>
      <vt:lpstr>AT26A_NoWD!Print_Area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'AT-28A_RqmtPlinthArea'!Print_Area</vt:lpstr>
      <vt:lpstr>AT29_K_D!Print_Area</vt:lpstr>
      <vt:lpstr>'AT-2-S1 BUDGET'!Print_Area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'AT-8_Hon_CCH_Pry'!Print_Area</vt:lpstr>
      <vt:lpstr>'AT-8A_Hon_CCH_UPry'!Print_Area</vt:lpstr>
      <vt:lpstr>AT9_TA!Print_Area</vt:lpstr>
      <vt:lpstr>Contents!Print_Area</vt:lpstr>
      <vt:lpstr>'enrolment vs availed_PY'!Print_Area</vt:lpstr>
      <vt:lpstr>'enrolment vs availed_UPY'!Print_Area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2018-05-15T07:57:13Z</cp:lastPrinted>
  <dcterms:created xsi:type="dcterms:W3CDTF">1996-10-14T23:33:28Z</dcterms:created>
  <dcterms:modified xsi:type="dcterms:W3CDTF">2018-05-30T10:39:31Z</dcterms:modified>
</cp:coreProperties>
</file>